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sengőd Zsuzsától\Csengőd\Képviselő-testületi ülés\2019-09-24\"/>
    </mc:Choice>
  </mc:AlternateContent>
  <bookViews>
    <workbookView xWindow="-120" yWindow="-120" windowWidth="29040" windowHeight="15840" activeTab="2"/>
  </bookViews>
  <sheets>
    <sheet name="Önkormányzat bevétel" sheetId="10" r:id="rId1"/>
    <sheet name="Ph-bevétel" sheetId="3" r:id="rId2"/>
    <sheet name="Ph-kiadás" sheetId="7" r:id="rId3"/>
    <sheet name="Família-bevétel" sheetId="4" r:id="rId4"/>
    <sheet name="Família kiadás" sheetId="9" r:id="rId5"/>
    <sheet name="Óvoda-bevétel" sheetId="5" r:id="rId6"/>
    <sheet name="Óvoda-kiadás" sheetId="6" r:id="rId7"/>
  </sheets>
  <definedNames>
    <definedName name="_xlnm.Print_Area" localSheetId="3">'Família-bevétel'!#REF!</definedName>
    <definedName name="_xlnm.Print_Area" localSheetId="0">'Önkormányzat bevétel'!$F:$I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3" l="1"/>
  <c r="E9" i="3"/>
  <c r="E23" i="7"/>
  <c r="E16" i="7"/>
  <c r="E17" i="7"/>
  <c r="E15" i="7"/>
  <c r="E5" i="7"/>
  <c r="E6" i="7"/>
  <c r="E4" i="7"/>
  <c r="D23" i="7"/>
  <c r="D20" i="7"/>
  <c r="E21" i="7"/>
  <c r="E18" i="9" l="1"/>
  <c r="D5" i="7"/>
  <c r="G7" i="10" l="1"/>
  <c r="G97" i="10"/>
  <c r="G33" i="10"/>
  <c r="G45" i="10"/>
  <c r="G46" i="10"/>
  <c r="G65" i="10"/>
  <c r="H8" i="10" l="1"/>
  <c r="H9" i="10"/>
  <c r="H10" i="10"/>
  <c r="H11" i="10"/>
  <c r="H12" i="10"/>
  <c r="H13" i="10"/>
  <c r="H14" i="10"/>
  <c r="H15" i="10"/>
  <c r="H16" i="10"/>
  <c r="H17" i="10"/>
  <c r="H22" i="10"/>
  <c r="H23" i="10"/>
  <c r="H25" i="10"/>
  <c r="H26" i="10"/>
  <c r="H28" i="10"/>
  <c r="H29" i="10"/>
  <c r="H31" i="10"/>
  <c r="H32" i="10"/>
  <c r="H34" i="10"/>
  <c r="H35" i="10"/>
  <c r="H36" i="10"/>
  <c r="H37" i="10"/>
  <c r="H38" i="10"/>
  <c r="H39" i="10"/>
  <c r="H41" i="10"/>
  <c r="H43" i="10"/>
  <c r="H44" i="10"/>
  <c r="H45" i="10"/>
  <c r="H46" i="10"/>
  <c r="H47" i="10"/>
  <c r="H51" i="10"/>
  <c r="H52" i="10"/>
  <c r="H54" i="10"/>
  <c r="H55" i="10"/>
  <c r="H56" i="10"/>
  <c r="H57" i="10"/>
  <c r="H59" i="10"/>
  <c r="H60" i="10"/>
  <c r="H61" i="10"/>
  <c r="H63" i="10"/>
  <c r="H65" i="10"/>
  <c r="H66" i="10"/>
  <c r="H67" i="10"/>
  <c r="H68" i="10"/>
  <c r="H69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4" i="10"/>
  <c r="H95" i="10"/>
  <c r="H96" i="10"/>
  <c r="H98" i="10"/>
  <c r="H99" i="10"/>
  <c r="H100" i="10"/>
  <c r="H101" i="10"/>
  <c r="H102" i="10"/>
  <c r="G70" i="10" l="1"/>
  <c r="G62" i="10"/>
  <c r="G53" i="10"/>
  <c r="F53" i="10"/>
  <c r="F49" i="10" s="1"/>
  <c r="G48" i="10"/>
  <c r="F33" i="10"/>
  <c r="G20" i="10"/>
  <c r="G19" i="10"/>
  <c r="G24" i="10"/>
  <c r="E8" i="9"/>
  <c r="F15" i="9"/>
  <c r="F17" i="9"/>
  <c r="F18" i="9"/>
  <c r="F19" i="9"/>
  <c r="F20" i="9"/>
  <c r="F21" i="9"/>
  <c r="F14" i="9"/>
  <c r="F5" i="9"/>
  <c r="F6" i="9"/>
  <c r="F8" i="9"/>
  <c r="F9" i="9"/>
  <c r="F10" i="9"/>
  <c r="F11" i="9"/>
  <c r="F4" i="9"/>
  <c r="E7" i="9"/>
  <c r="F7" i="9" s="1"/>
  <c r="E5" i="9"/>
  <c r="D22" i="9"/>
  <c r="E5" i="4"/>
  <c r="E6" i="4"/>
  <c r="D8" i="4"/>
  <c r="C8" i="4"/>
  <c r="E7" i="4"/>
  <c r="E10" i="7"/>
  <c r="E11" i="7"/>
  <c r="E9" i="7"/>
  <c r="D4" i="7"/>
  <c r="E7" i="7"/>
  <c r="D6" i="7"/>
  <c r="D9" i="3"/>
  <c r="C9" i="3"/>
  <c r="E8" i="3"/>
  <c r="G49" i="10" l="1"/>
  <c r="H49" i="10" s="1"/>
  <c r="H53" i="10"/>
  <c r="G18" i="10"/>
  <c r="H24" i="10"/>
  <c r="H48" i="10"/>
  <c r="H33" i="10"/>
  <c r="G42" i="10"/>
  <c r="E8" i="4"/>
  <c r="F97" i="10"/>
  <c r="H97" i="10"/>
  <c r="F48" i="10"/>
  <c r="F27" i="10"/>
  <c r="G27" i="10" s="1"/>
  <c r="H27" i="10" s="1"/>
  <c r="F24" i="10"/>
  <c r="F20" i="10"/>
  <c r="H20" i="10" s="1"/>
  <c r="F19" i="10"/>
  <c r="H19" i="10" s="1"/>
  <c r="F7" i="10"/>
  <c r="G21" i="10" l="1"/>
  <c r="H7" i="10"/>
  <c r="G93" i="10" l="1"/>
  <c r="F92" i="10"/>
  <c r="F64" i="10"/>
  <c r="G64" i="10"/>
  <c r="F62" i="10"/>
  <c r="H62" i="10" s="1"/>
  <c r="G50" i="10"/>
  <c r="H50" i="10" s="1"/>
  <c r="B44" i="10"/>
  <c r="B45" i="10" s="1"/>
  <c r="B46" i="10" s="1"/>
  <c r="B47" i="10" s="1"/>
  <c r="B48" i="10" s="1"/>
  <c r="F40" i="10"/>
  <c r="H40" i="10" s="1"/>
  <c r="G30" i="10"/>
  <c r="F18" i="10"/>
  <c r="H18" i="10" s="1"/>
  <c r="G92" i="10" l="1"/>
  <c r="H92" i="10" s="1"/>
  <c r="H93" i="10"/>
  <c r="G6" i="10"/>
  <c r="G4" i="10" s="1"/>
  <c r="G103" i="10" s="1"/>
  <c r="G58" i="10"/>
  <c r="H64" i="10"/>
  <c r="F58" i="10"/>
  <c r="F42" i="10"/>
  <c r="H42" i="10" s="1"/>
  <c r="F30" i="10"/>
  <c r="H30" i="10" s="1"/>
  <c r="F21" i="10"/>
  <c r="H21" i="10" s="1"/>
  <c r="F70" i="10"/>
  <c r="H70" i="10" s="1"/>
  <c r="H58" i="10" l="1"/>
  <c r="H6" i="10"/>
  <c r="H4" i="10" s="1"/>
  <c r="F6" i="10"/>
  <c r="F4" i="10" s="1"/>
  <c r="F103" i="10" s="1"/>
  <c r="H103" i="10" s="1"/>
  <c r="E5" i="5" l="1"/>
  <c r="E7" i="5"/>
  <c r="E8" i="5"/>
  <c r="E4" i="5"/>
  <c r="E5" i="6"/>
  <c r="E7" i="6"/>
  <c r="E4" i="6"/>
  <c r="D13" i="9" l="1"/>
  <c r="E13" i="9"/>
  <c r="F13" i="9" l="1"/>
  <c r="C9" i="5" l="1"/>
  <c r="C6" i="5"/>
  <c r="C8" i="6"/>
  <c r="C10" i="5" l="1"/>
  <c r="D12" i="9"/>
  <c r="E23" i="9"/>
  <c r="E25" i="9" s="1"/>
  <c r="F23" i="9"/>
  <c r="F25" i="9" s="1"/>
  <c r="G25" i="9"/>
  <c r="D23" i="9"/>
  <c r="E22" i="9"/>
  <c r="F22" i="9"/>
  <c r="E12" i="9"/>
  <c r="F12" i="9"/>
  <c r="D22" i="7"/>
  <c r="E22" i="7"/>
  <c r="C22" i="7"/>
  <c r="D14" i="7"/>
  <c r="E14" i="7"/>
  <c r="F14" i="7"/>
  <c r="C14" i="7"/>
  <c r="D8" i="7"/>
  <c r="E8" i="7"/>
  <c r="F8" i="7"/>
  <c r="C8" i="7"/>
  <c r="C23" i="7" s="1"/>
  <c r="E9" i="5"/>
  <c r="F9" i="5"/>
  <c r="D9" i="5"/>
  <c r="F6" i="5"/>
  <c r="D6" i="5"/>
  <c r="E6" i="5" s="1"/>
  <c r="D8" i="6" l="1"/>
  <c r="E6" i="6"/>
  <c r="E8" i="6" s="1"/>
  <c r="D10" i="5"/>
  <c r="F24" i="9"/>
  <c r="F26" i="9" s="1"/>
  <c r="F10" i="5"/>
  <c r="E10" i="5"/>
  <c r="D25" i="9"/>
  <c r="D24" i="9"/>
  <c r="E24" i="9"/>
  <c r="E26" i="9" s="1"/>
  <c r="G24" i="9"/>
  <c r="G26" i="9" s="1"/>
  <c r="D26" i="9" l="1"/>
  <c r="E20" i="7" l="1"/>
</calcChain>
</file>

<file path=xl/sharedStrings.xml><?xml version="1.0" encoding="utf-8"?>
<sst xmlns="http://schemas.openxmlformats.org/spreadsheetml/2006/main" count="361" uniqueCount="182">
  <si>
    <t>Bevétel</t>
  </si>
  <si>
    <t>Jogcím</t>
  </si>
  <si>
    <t>Módosított előirányzat</t>
  </si>
  <si>
    <t>Eltérés</t>
  </si>
  <si>
    <t>Rovat</t>
  </si>
  <si>
    <t>B111</t>
  </si>
  <si>
    <t>Összesen</t>
  </si>
  <si>
    <t>B112</t>
  </si>
  <si>
    <t>B113</t>
  </si>
  <si>
    <t>B114</t>
  </si>
  <si>
    <t>B115</t>
  </si>
  <si>
    <t>B116</t>
  </si>
  <si>
    <t>B16</t>
  </si>
  <si>
    <t>Rendszeres gyermekvédelmi támogatás</t>
  </si>
  <si>
    <t>Közfoglalkoztatás</t>
  </si>
  <si>
    <t>Területalapú támogatás</t>
  </si>
  <si>
    <t>Nyári diákmunka támogatása</t>
  </si>
  <si>
    <t>Mezei őrszolgálat</t>
  </si>
  <si>
    <t>Magánszemélyek kommunális adója</t>
  </si>
  <si>
    <t>Iparűzési adó</t>
  </si>
  <si>
    <t>Gépjárműadó</t>
  </si>
  <si>
    <t>B4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</si>
  <si>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</si>
  <si>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</si>
  <si>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</si>
  <si>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</si>
  <si>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</si>
  <si>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</si>
  <si>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</t>
  </si>
  <si>
    <t>Kamatbevételek</t>
  </si>
  <si>
    <t>Egyéb pénzügyi műveletek bevételei</t>
  </si>
  <si>
    <t>Egyéb működési bevételek</t>
  </si>
  <si>
    <t>B8</t>
  </si>
  <si>
    <t>Előző év költségvetési maradványának igénybevétele</t>
  </si>
  <si>
    <t>Likviditási célú hitel, kölcsönök felvétele pénzügyi vállalkozástól</t>
  </si>
  <si>
    <t>Államháztartáson belüli megelőlegezések</t>
  </si>
  <si>
    <t>Kiadás</t>
  </si>
  <si>
    <t>B402</t>
  </si>
  <si>
    <t>B406</t>
  </si>
  <si>
    <t>B403</t>
  </si>
  <si>
    <t>Irányítószervi támogatás</t>
  </si>
  <si>
    <t>B405</t>
  </si>
  <si>
    <t>B408</t>
  </si>
  <si>
    <t>B411</t>
  </si>
  <si>
    <t>K1</t>
  </si>
  <si>
    <t>K2</t>
  </si>
  <si>
    <t>K3</t>
  </si>
  <si>
    <t>K6</t>
  </si>
  <si>
    <t>K4</t>
  </si>
  <si>
    <t>B21</t>
  </si>
  <si>
    <t>Csengődi Napközi Otthonos Óvoda</t>
  </si>
  <si>
    <t>Oka</t>
  </si>
  <si>
    <t>B813</t>
  </si>
  <si>
    <t>Maradvány igénybe vétele</t>
  </si>
  <si>
    <t xml:space="preserve">Egyéb kapott (járó) kamatok és kamatjellegű bevételek </t>
  </si>
  <si>
    <t>B816</t>
  </si>
  <si>
    <t>Központi, irányító szervi támogatás</t>
  </si>
  <si>
    <t>Működési bevételek</t>
  </si>
  <si>
    <t>Finanszírozási bevétel</t>
  </si>
  <si>
    <t>Csengődi Polgármesteri Hivatal</t>
  </si>
  <si>
    <t>K5</t>
  </si>
  <si>
    <t>Rendszeres gyermekvédelmi kedvezmény</t>
  </si>
  <si>
    <t>Família Szociális Alapszolgáltatási Központ</t>
  </si>
  <si>
    <t>Szociális és gyermekjóléti feladatok</t>
  </si>
  <si>
    <t>Étkeztetés</t>
  </si>
  <si>
    <t>Kötelező</t>
  </si>
  <si>
    <t>Önkéntes</t>
  </si>
  <si>
    <t>Egyéb közhatalmi bevételek</t>
  </si>
  <si>
    <t>Egyéb működési célú bevételek</t>
  </si>
  <si>
    <t>B1. Működési célú támogatások államháztartáson belülről (B11.+…+B16.):</t>
  </si>
  <si>
    <t>B11. Önkormányzat működési támogatásai:</t>
  </si>
  <si>
    <t>k</t>
  </si>
  <si>
    <t>- általános működési támogatás</t>
  </si>
  <si>
    <t>- önkormányzati hivatal működésének támogatása</t>
  </si>
  <si>
    <t>- zöldterület-gazdálkodással kapcsolatos feladatok ellátásának támogatása</t>
  </si>
  <si>
    <t>- közvilágítás fenntartásának támogatása</t>
  </si>
  <si>
    <t>- köztemető fenntartásával kapcsolatos feladatok támogatása</t>
  </si>
  <si>
    <t>- közutak fenntartásának támogatása</t>
  </si>
  <si>
    <t>- egyéb önkormányzati feladatok támogatása</t>
  </si>
  <si>
    <t>- lakott külterülettel kapcsolatos feladatok támogatása</t>
  </si>
  <si>
    <t>-Polgármesteri illetmény támogatása</t>
  </si>
  <si>
    <t>- egyes köznevelési feladatok támogatása</t>
  </si>
  <si>
    <t>- óvodapedagógusok és a nevelő munkát közvetlenül segítők bértámogatása</t>
  </si>
  <si>
    <t>- óvodaműködtetési támogatás</t>
  </si>
  <si>
    <t>- szociális, gyermekjóléti és gyermekétkeztetési feladatok támogatása</t>
  </si>
  <si>
    <t>- családsegítés és gyermekjóléti szolgáltatások</t>
  </si>
  <si>
    <t>- szociális étkeztetés</t>
  </si>
  <si>
    <t>- házi segítségnyújtás</t>
  </si>
  <si>
    <t>ö</t>
  </si>
  <si>
    <t>- falu/tanyagondnoki szolgáltatás</t>
  </si>
  <si>
    <t>- időskorúak nappali intézményi ellátása</t>
  </si>
  <si>
    <t>- gyermekétkeztetés, rászoruló gyermekek szünidei étkeztetése</t>
  </si>
  <si>
    <t>- szociális feladatok egyéb támogatása</t>
  </si>
  <si>
    <t>- közművelődési feladatok támogatása</t>
  </si>
  <si>
    <t xml:space="preserve">       '- közművelődési feladatok támogatása</t>
  </si>
  <si>
    <t xml:space="preserve">           '- kulturális illetménypótlék</t>
  </si>
  <si>
    <t>- működési célú költségvetési támogatás és kiegészítő támogatás</t>
  </si>
  <si>
    <t xml:space="preserve">        - Szociális célú tüzelőanyag vásárláshoz kapcsolódó kiegészítő támogatás </t>
  </si>
  <si>
    <t xml:space="preserve"> </t>
  </si>
  <si>
    <t>B12. Elvonások és befizetések bevételei</t>
  </si>
  <si>
    <t>B13. Működési célú garancia- és kezességvállalásból származó megtérülések</t>
  </si>
  <si>
    <t>B14. Működési célú visszatérítendő támogatások, kölcsönök visszatérülése</t>
  </si>
  <si>
    <t>B15. Működési célú visszatérítendő támogatások, kölcsönök igénybevétele</t>
  </si>
  <si>
    <t>B16. Egyéb működési célú támogatások:</t>
  </si>
  <si>
    <t xml:space="preserve">B16 </t>
  </si>
  <si>
    <t>B2. Felhalmozási célú támogatások államháztartáson belülről (B21.+…+B25) - Önkormányzat:</t>
  </si>
  <si>
    <t>B21 Felhalmozási célú önkormányzati támogatások</t>
  </si>
  <si>
    <t>1.</t>
  </si>
  <si>
    <t>Utak fejlesztése</t>
  </si>
  <si>
    <t>B25 Egyéb felhalmozási célú támogatások bevételei államháztartáson belülről</t>
  </si>
  <si>
    <t xml:space="preserve">B25 </t>
  </si>
  <si>
    <t>TOP-5.3.1-16-BK1-2017-00004.</t>
  </si>
  <si>
    <t>B3. Közhatalmi bevételek (B31.+…+B36.)</t>
  </si>
  <si>
    <t>B31. Jövedelemadók</t>
  </si>
  <si>
    <t>B32. Szociális hozzájárulási adó és járulákok</t>
  </si>
  <si>
    <t>B33. Bérhez és foglalkoztatáshoz kapcsolódó adók</t>
  </si>
  <si>
    <t>B34. Vagyoni típusú adók - Önkormányzat:</t>
  </si>
  <si>
    <t>B341</t>
  </si>
  <si>
    <t>B35. Termékek és szolgáltatások adói - Önkormányzat:</t>
  </si>
  <si>
    <t>B351</t>
  </si>
  <si>
    <t>B354</t>
  </si>
  <si>
    <t>B36. Egyéb közhatalmi bevételek:</t>
  </si>
  <si>
    <t>B36</t>
  </si>
  <si>
    <t>B4. Működési bevételek</t>
  </si>
  <si>
    <t>B401</t>
  </si>
  <si>
    <t>B404</t>
  </si>
  <si>
    <t>B407</t>
  </si>
  <si>
    <t>B409</t>
  </si>
  <si>
    <t>B410</t>
  </si>
  <si>
    <t>Biztosító által kifzetett kártérítés</t>
  </si>
  <si>
    <t>B5. Felhalmozási bevételek</t>
  </si>
  <si>
    <t>B52-53</t>
  </si>
  <si>
    <t>Értékesítések</t>
  </si>
  <si>
    <t>B6. Működési célú átvett pénzeszközök</t>
  </si>
  <si>
    <t>B7. Felhalmozási célú átvett pénzeszközök</t>
  </si>
  <si>
    <t>B8. Finanszírozási bevételek</t>
  </si>
  <si>
    <t>B8131</t>
  </si>
  <si>
    <t>á</t>
  </si>
  <si>
    <t>B8112</t>
  </si>
  <si>
    <t>3.</t>
  </si>
  <si>
    <t>B814</t>
  </si>
  <si>
    <t>Csengőd Község Önkormányzata</t>
  </si>
  <si>
    <t>Eredeti előirányzat</t>
  </si>
  <si>
    <t>- I.1. jogcímhez tartozó beszámítás</t>
  </si>
  <si>
    <t>'-minimálbér és a garantált bérminimum emelésével kapcsolatos kompenzáció</t>
  </si>
  <si>
    <t xml:space="preserve">        - Kiegyenlítő bérrendezési alapból nyújtható támogatás</t>
  </si>
  <si>
    <t>-Elszámolásból származó bevétel</t>
  </si>
  <si>
    <t>NEAK támogatás - védőnő</t>
  </si>
  <si>
    <t>2.</t>
  </si>
  <si>
    <t>Térfigyelő kamerarendszer kiépítése</t>
  </si>
  <si>
    <t>VP6-7.2.1-7.4.1.2-16-"Telefonos út stabilizációja"</t>
  </si>
  <si>
    <t>- kiegészítő támogatás</t>
  </si>
  <si>
    <t>2019. évi európai parlamenti választás lebonyolításához kapott támogatás</t>
  </si>
  <si>
    <t>2018. évi maradvány</t>
  </si>
  <si>
    <t>Intézményi finanzírozás változás a fentiek figyelembe vételével</t>
  </si>
  <si>
    <t>Működési bevétel</t>
  </si>
  <si>
    <t>Adó-és Igazgatási tevékenység</t>
  </si>
  <si>
    <t>A 2019. európai választások K3-ra történő átcsoportosítás</t>
  </si>
  <si>
    <t>A 2019. európai választások K1-re történő átcsoportosítás</t>
  </si>
  <si>
    <t>A 2019. európai választások K2-re történő átcsoportosítás</t>
  </si>
  <si>
    <t>2019. évi európai uniós parlamenti választás</t>
  </si>
  <si>
    <t>A választások előirányzatának biztosítása</t>
  </si>
  <si>
    <t>összesen</t>
  </si>
  <si>
    <t>2018. évi maradvány igénybevétele</t>
  </si>
  <si>
    <t>Átcsoportosítás K2-ről</t>
  </si>
  <si>
    <t>Átcsoportosítás K1-re</t>
  </si>
  <si>
    <t>A maradvány összegével történő előirányzat emelése</t>
  </si>
  <si>
    <t xml:space="preserve">        - Rendkívüli önkormányzati támogatás</t>
  </si>
  <si>
    <t>a Magyar Falu Program keretében a falugondnoki szolgálatok országos bővítéséhez szükséges intézkedésekről, valamint a falu- és tanyagondnoki szolgálatok 2019. évi többlettámogatásáról szóló 1294/2019. (V. 27.) Korm. határozat alapján a tanyagondnoki feladat ellátására megállapított támogatás</t>
  </si>
  <si>
    <t xml:space="preserve">A Belügyminisztérium a minimálbér és a garantált bérminimum emelésével kapcsolatos intézkedésekről szóló 1354/2019. (VI. 14.) Korm. határozat alapján 7 092 000.- ft. vissza nem térítendő támogatást biztosított a települési önkormányzat működésére, az óvodai feladatellátásra, a család-és gyermekjóléti szolgálatra, a szociális étkeztetésre, a nappali ellátásra, a gyermekétkeztetésre és a közművelődési feladat ellátására.  </t>
  </si>
  <si>
    <t xml:space="preserve">A május felmérés során a gyermekétkeztetés vonatkozásában 76 000.- többlettámogatása igénye volt az Önkormányzatnak. </t>
  </si>
  <si>
    <t>A gazdaságfejlesztési és felzárkózási programban érintett települések és további települések közbiztonsági kamerarendszerének támogatásáról szóló 1457/2019. (VII. 30.) Korm. határozat alapján az Önkormányzat 50 000 000.- ft-os vissza nem térítendő támogatásban részesült térfigyelő kamerarendszer kiépítésére.</t>
  </si>
  <si>
    <t>BMÖGF/51-41/2019. számú támogatói okirat szerinti támogatás</t>
  </si>
  <si>
    <t>Az előírt iparűzési adó fizetési kötelezettség alapján</t>
  </si>
  <si>
    <t>Várható állami megelőlegezés</t>
  </si>
  <si>
    <t>Finanszírozás emelkedése</t>
  </si>
  <si>
    <t xml:space="preserve">Diákmunka </t>
  </si>
  <si>
    <t>Igényelt támogatás</t>
  </si>
  <si>
    <t>felhasználhaót maradvány összege 293 580 866.- Ft. volt.</t>
  </si>
  <si>
    <t>B17</t>
  </si>
  <si>
    <t>2019. évi önkormányzati képviselők és polgármesterek, valamint nemzetiségi önkormányzati képviselők választása</t>
  </si>
  <si>
    <t>2019. évi önkormányzati választás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</si>
</sst>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\ _H_U_F_-;\-* #,##0\ _H_U_F_-;_-* &quot;-&quot;\ _H_U_F_-;_-@_-"/>
    <numFmt numFmtId="164" formatCode="_-* #,##0\ &quot;Ft&quot;_-;\-* #,##0\ &quot;Ft&quot;_-;_-* &quot;-&quot;\ &quot;Ft&quot;_-;_-@_-"/>
    <numFmt numFmtId="165" formatCode="_-* #,##0\ _F_t_-;\-* #,##0\ _F_t_-;_-* &quot;-&quot;\ _F_t_-;_-@_-"/>
    <numFmt numFmtId="166" formatCode="#,##0\ _F_t"/>
    <numFmt numFmtId="167" formatCode="#,##0\ _H_U_F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67">
    <xf numFmtId="0" fontId="0" fillId="0" borderId="0" xfId="0"/>
    <xf numFmtId="165" fontId="0" fillId="0" borderId="0" xfId="0" applyNumberFormat="1"/>
    <xf numFmtId="164" fontId="0" fillId="0" borderId="0" xfId="0" applyNumberFormat="1"/>
    <xf numFmtId="166" fontId="0" fillId="0" borderId="0" xfId="0" applyNumberFormat="1"/>
    <xf numFmtId="0" fontId="6" fillId="0" borderId="0" xfId="0" applyFont="1"/>
    <xf numFmtId="0" fontId="0" fillId="0" borderId="8" xfId="0" applyBorder="1"/>
    <xf numFmtId="0" fontId="8" fillId="0" borderId="22" xfId="0" applyFont="1" applyBorder="1" applyAlignment="1">
      <alignment vertical="center"/>
    </xf>
    <xf numFmtId="0" fontId="8" fillId="0" borderId="22" xfId="0" applyFont="1" applyBorder="1" applyAlignment="1">
      <alignment horizontal="center" vertical="center" wrapText="1"/>
    </xf>
    <xf numFmtId="165" fontId="8" fillId="0" borderId="22" xfId="0" applyNumberFormat="1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165" fontId="8" fillId="0" borderId="11" xfId="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8" fillId="3" borderId="0" xfId="0" applyFont="1" applyFill="1" applyAlignment="1">
      <alignment vertical="center" wrapText="1"/>
    </xf>
    <xf numFmtId="165" fontId="8" fillId="3" borderId="11" xfId="0" applyNumberFormat="1" applyFont="1" applyFill="1" applyBorder="1" applyAlignment="1">
      <alignment vertical="center"/>
    </xf>
    <xf numFmtId="165" fontId="8" fillId="3" borderId="15" xfId="0" applyNumberFormat="1" applyFont="1" applyFill="1" applyBorder="1" applyAlignment="1">
      <alignment vertical="center"/>
    </xf>
    <xf numFmtId="165" fontId="8" fillId="4" borderId="17" xfId="0" applyNumberFormat="1" applyFont="1" applyFill="1" applyBorder="1" applyAlignment="1">
      <alignment vertical="center"/>
    </xf>
    <xf numFmtId="0" fontId="0" fillId="0" borderId="6" xfId="0" applyBorder="1"/>
    <xf numFmtId="0" fontId="0" fillId="0" borderId="7" xfId="0" applyBorder="1"/>
    <xf numFmtId="165" fontId="0" fillId="0" borderId="7" xfId="0" applyNumberFormat="1" applyBorder="1"/>
    <xf numFmtId="165" fontId="8" fillId="4" borderId="19" xfId="0" applyNumberFormat="1" applyFont="1" applyFill="1" applyBorder="1" applyAlignment="1">
      <alignment vertical="center"/>
    </xf>
    <xf numFmtId="165" fontId="6" fillId="0" borderId="0" xfId="0" applyNumberFormat="1" applyFont="1"/>
    <xf numFmtId="41" fontId="7" fillId="4" borderId="18" xfId="0" applyNumberFormat="1" applyFont="1" applyFill="1" applyBorder="1" applyAlignment="1">
      <alignment vertical="center" wrapText="1"/>
    </xf>
    <xf numFmtId="0" fontId="8" fillId="0" borderId="28" xfId="0" applyFont="1" applyBorder="1" applyAlignment="1">
      <alignment vertical="center"/>
    </xf>
    <xf numFmtId="0" fontId="8" fillId="0" borderId="28" xfId="0" applyFont="1" applyBorder="1" applyAlignment="1">
      <alignment vertical="center" wrapText="1"/>
    </xf>
    <xf numFmtId="165" fontId="8" fillId="0" borderId="28" xfId="0" applyNumberFormat="1" applyFont="1" applyBorder="1" applyAlignment="1">
      <alignment vertical="center"/>
    </xf>
    <xf numFmtId="0" fontId="8" fillId="0" borderId="36" xfId="0" applyFont="1" applyBorder="1" applyAlignment="1">
      <alignment vertical="center" wrapText="1"/>
    </xf>
    <xf numFmtId="0" fontId="8" fillId="3" borderId="12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 wrapText="1"/>
    </xf>
    <xf numFmtId="165" fontId="8" fillId="3" borderId="10" xfId="0" applyNumberFormat="1" applyFont="1" applyFill="1" applyBorder="1" applyAlignment="1">
      <alignment vertical="center"/>
    </xf>
    <xf numFmtId="165" fontId="8" fillId="3" borderId="13" xfId="0" applyNumberFormat="1" applyFont="1" applyFill="1" applyBorder="1" applyAlignment="1">
      <alignment vertical="center"/>
    </xf>
    <xf numFmtId="165" fontId="8" fillId="6" borderId="22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3" fontId="12" fillId="2" borderId="1" xfId="0" applyNumberFormat="1" applyFont="1" applyFill="1" applyBorder="1" applyAlignment="1">
      <alignment horizontal="right" vertical="center"/>
    </xf>
    <xf numFmtId="3" fontId="12" fillId="2" borderId="1" xfId="0" quotePrefix="1" applyNumberFormat="1" applyFont="1" applyFill="1" applyBorder="1" applyAlignment="1">
      <alignment horizontal="left" vertical="center" indent="2"/>
    </xf>
    <xf numFmtId="3" fontId="12" fillId="2" borderId="1" xfId="0" quotePrefix="1" applyNumberFormat="1" applyFont="1" applyFill="1" applyBorder="1" applyAlignment="1">
      <alignment horizontal="left" vertical="center" wrapText="1" indent="2"/>
    </xf>
    <xf numFmtId="3" fontId="12" fillId="2" borderId="1" xfId="0" applyNumberFormat="1" applyFont="1" applyFill="1" applyBorder="1" applyAlignment="1">
      <alignment horizontal="left" vertical="center" indent="1"/>
    </xf>
    <xf numFmtId="3" fontId="1" fillId="2" borderId="1" xfId="0" quotePrefix="1" applyNumberFormat="1" applyFont="1" applyFill="1" applyBorder="1" applyAlignment="1">
      <alignment horizontal="left" vertical="center" indent="1"/>
    </xf>
    <xf numFmtId="3" fontId="1" fillId="2" borderId="1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 wrapText="1"/>
    </xf>
    <xf numFmtId="3" fontId="1" fillId="2" borderId="1" xfId="1" applyNumberFormat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3" fontId="1" fillId="2" borderId="45" xfId="0" applyNumberFormat="1" applyFont="1" applyFill="1" applyBorder="1" applyAlignment="1">
      <alignment vertical="center" wrapText="1"/>
    </xf>
    <xf numFmtId="0" fontId="2" fillId="0" borderId="6" xfId="0" applyFont="1" applyBorder="1" applyAlignment="1"/>
    <xf numFmtId="0" fontId="8" fillId="0" borderId="44" xfId="0" applyFont="1" applyBorder="1"/>
    <xf numFmtId="167" fontId="8" fillId="0" borderId="45" xfId="0" applyNumberFormat="1" applyFont="1" applyBorder="1"/>
    <xf numFmtId="165" fontId="8" fillId="0" borderId="45" xfId="0" applyNumberFormat="1" applyFont="1" applyBorder="1"/>
    <xf numFmtId="165" fontId="8" fillId="0" borderId="21" xfId="0" applyNumberFormat="1" applyFont="1" applyBorder="1" applyAlignment="1">
      <alignment wrapText="1"/>
    </xf>
    <xf numFmtId="0" fontId="8" fillId="0" borderId="40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/>
    <xf numFmtId="165" fontId="8" fillId="0" borderId="1" xfId="0" applyNumberFormat="1" applyFont="1" applyBorder="1"/>
    <xf numFmtId="165" fontId="8" fillId="0" borderId="42" xfId="0" applyNumberFormat="1" applyFont="1" applyBorder="1"/>
    <xf numFmtId="0" fontId="8" fillId="0" borderId="65" xfId="0" applyFont="1" applyBorder="1"/>
    <xf numFmtId="0" fontId="8" fillId="0" borderId="66" xfId="0" applyFont="1" applyBorder="1" applyAlignment="1">
      <alignment wrapText="1"/>
    </xf>
    <xf numFmtId="41" fontId="8" fillId="0" borderId="66" xfId="0" applyNumberFormat="1" applyFont="1" applyBorder="1"/>
    <xf numFmtId="165" fontId="8" fillId="0" borderId="66" xfId="0" applyNumberFormat="1" applyFont="1" applyBorder="1"/>
    <xf numFmtId="167" fontId="7" fillId="4" borderId="4" xfId="0" applyNumberFormat="1" applyFont="1" applyFill="1" applyBorder="1"/>
    <xf numFmtId="167" fontId="7" fillId="4" borderId="5" xfId="0" applyNumberFormat="1" applyFont="1" applyFill="1" applyBorder="1"/>
    <xf numFmtId="167" fontId="7" fillId="4" borderId="2" xfId="0" applyNumberFormat="1" applyFont="1" applyFill="1" applyBorder="1"/>
    <xf numFmtId="0" fontId="1" fillId="0" borderId="53" xfId="0" applyFont="1" applyBorder="1" applyAlignment="1"/>
    <xf numFmtId="0" fontId="1" fillId="0" borderId="43" xfId="0" applyFont="1" applyBorder="1" applyAlignment="1"/>
    <xf numFmtId="0" fontId="1" fillId="0" borderId="43" xfId="0" applyFont="1" applyBorder="1" applyAlignment="1">
      <alignment horizontal="center" wrapText="1"/>
    </xf>
    <xf numFmtId="0" fontId="2" fillId="0" borderId="67" xfId="0" applyFont="1" applyBorder="1" applyAlignment="1">
      <alignment horizontal="center" wrapText="1"/>
    </xf>
    <xf numFmtId="0" fontId="2" fillId="0" borderId="3" xfId="0" applyFont="1" applyBorder="1" applyAlignment="1"/>
    <xf numFmtId="0" fontId="2" fillId="0" borderId="2" xfId="0" applyFont="1" applyBorder="1" applyAlignment="1"/>
    <xf numFmtId="0" fontId="2" fillId="0" borderId="2" xfId="0" applyFont="1" applyBorder="1" applyAlignment="1">
      <alignment horizontal="center" wrapText="1"/>
    </xf>
    <xf numFmtId="165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165" fontId="10" fillId="6" borderId="1" xfId="0" applyNumberFormat="1" applyFont="1" applyFill="1" applyBorder="1" applyAlignment="1">
      <alignment vertical="center"/>
    </xf>
    <xf numFmtId="3" fontId="9" fillId="2" borderId="1" xfId="1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40" xfId="0" applyFont="1" applyBorder="1"/>
    <xf numFmtId="165" fontId="10" fillId="0" borderId="47" xfId="0" applyNumberFormat="1" applyFont="1" applyBorder="1" applyAlignment="1">
      <alignment vertical="center"/>
    </xf>
    <xf numFmtId="165" fontId="10" fillId="6" borderId="47" xfId="0" applyNumberFormat="1" applyFont="1" applyFill="1" applyBorder="1" applyAlignment="1">
      <alignment vertical="center"/>
    </xf>
    <xf numFmtId="0" fontId="10" fillId="0" borderId="47" xfId="0" applyFont="1" applyBorder="1" applyAlignment="1">
      <alignment vertical="center"/>
    </xf>
    <xf numFmtId="165" fontId="10" fillId="0" borderId="47" xfId="0" applyNumberFormat="1" applyFont="1" applyBorder="1" applyAlignment="1">
      <alignment vertical="center" wrapText="1"/>
    </xf>
    <xf numFmtId="0" fontId="0" fillId="0" borderId="1" xfId="0" applyBorder="1"/>
    <xf numFmtId="165" fontId="11" fillId="6" borderId="1" xfId="0" applyNumberFormat="1" applyFont="1" applyFill="1" applyBorder="1" applyAlignment="1">
      <alignment vertical="center"/>
    </xf>
    <xf numFmtId="165" fontId="11" fillId="6" borderId="47" xfId="0" applyNumberFormat="1" applyFont="1" applyFill="1" applyBorder="1" applyAlignment="1">
      <alignment vertical="center"/>
    </xf>
    <xf numFmtId="41" fontId="10" fillId="0" borderId="1" xfId="0" applyNumberFormat="1" applyFont="1" applyBorder="1" applyAlignment="1">
      <alignment vertical="center"/>
    </xf>
    <xf numFmtId="41" fontId="10" fillId="0" borderId="47" xfId="0" applyNumberFormat="1" applyFont="1" applyBorder="1" applyAlignment="1">
      <alignment vertical="center"/>
    </xf>
    <xf numFmtId="41" fontId="10" fillId="6" borderId="1" xfId="0" applyNumberFormat="1" applyFont="1" applyFill="1" applyBorder="1" applyAlignment="1">
      <alignment vertical="center"/>
    </xf>
    <xf numFmtId="41" fontId="10" fillId="6" borderId="47" xfId="0" applyNumberFormat="1" applyFont="1" applyFill="1" applyBorder="1" applyAlignment="1">
      <alignment vertical="center"/>
    </xf>
    <xf numFmtId="41" fontId="11" fillId="4" borderId="58" xfId="0" applyNumberFormat="1" applyFont="1" applyFill="1" applyBorder="1"/>
    <xf numFmtId="41" fontId="11" fillId="4" borderId="48" xfId="0" applyNumberFormat="1" applyFont="1" applyFill="1" applyBorder="1"/>
    <xf numFmtId="41" fontId="8" fillId="0" borderId="10" xfId="0" applyNumberFormat="1" applyFont="1" applyBorder="1" applyAlignment="1">
      <alignment vertical="center"/>
    </xf>
    <xf numFmtId="41" fontId="8" fillId="0" borderId="28" xfId="0" applyNumberFormat="1" applyFont="1" applyBorder="1" applyAlignment="1">
      <alignment vertical="center"/>
    </xf>
    <xf numFmtId="41" fontId="8" fillId="3" borderId="11" xfId="0" applyNumberFormat="1" applyFont="1" applyFill="1" applyBorder="1" applyAlignment="1">
      <alignment vertical="center"/>
    </xf>
    <xf numFmtId="41" fontId="8" fillId="0" borderId="11" xfId="0" applyNumberFormat="1" applyFont="1" applyBorder="1" applyAlignment="1">
      <alignment vertical="center"/>
    </xf>
    <xf numFmtId="41" fontId="8" fillId="3" borderId="7" xfId="0" applyNumberFormat="1" applyFont="1" applyFill="1" applyBorder="1"/>
    <xf numFmtId="0" fontId="8" fillId="0" borderId="12" xfId="0" applyFont="1" applyBorder="1"/>
    <xf numFmtId="0" fontId="8" fillId="0" borderId="10" xfId="0" applyFont="1" applyBorder="1"/>
    <xf numFmtId="41" fontId="8" fillId="0" borderId="10" xfId="0" applyNumberFormat="1" applyFont="1" applyBorder="1"/>
    <xf numFmtId="166" fontId="8" fillId="0" borderId="10" xfId="0" applyNumberFormat="1" applyFont="1" applyBorder="1"/>
    <xf numFmtId="166" fontId="8" fillId="0" borderId="30" xfId="0" applyNumberFormat="1" applyFont="1" applyBorder="1"/>
    <xf numFmtId="166" fontId="8" fillId="0" borderId="27" xfId="0" applyNumberFormat="1" applyFont="1" applyBorder="1" applyAlignment="1">
      <alignment vertical="center"/>
    </xf>
    <xf numFmtId="0" fontId="8" fillId="0" borderId="14" xfId="0" applyFont="1" applyBorder="1"/>
    <xf numFmtId="0" fontId="8" fillId="0" borderId="11" xfId="0" applyFont="1" applyBorder="1"/>
    <xf numFmtId="41" fontId="8" fillId="0" borderId="11" xfId="0" applyNumberFormat="1" applyFont="1" applyBorder="1"/>
    <xf numFmtId="166" fontId="8" fillId="0" borderId="11" xfId="0" applyNumberFormat="1" applyFont="1" applyFill="1" applyBorder="1"/>
    <xf numFmtId="166" fontId="8" fillId="0" borderId="11" xfId="0" applyNumberFormat="1" applyFont="1" applyBorder="1"/>
    <xf numFmtId="166" fontId="8" fillId="0" borderId="34" xfId="0" applyNumberFormat="1" applyFont="1" applyBorder="1" applyAlignment="1">
      <alignment vertical="center"/>
    </xf>
    <xf numFmtId="166" fontId="2" fillId="0" borderId="11" xfId="1" applyNumberFormat="1" applyFont="1" applyFill="1" applyBorder="1" applyAlignment="1">
      <alignment vertical="center"/>
    </xf>
    <xf numFmtId="0" fontId="8" fillId="0" borderId="31" xfId="0" applyFont="1" applyBorder="1"/>
    <xf numFmtId="0" fontId="8" fillId="0" borderId="28" xfId="0" applyFont="1" applyBorder="1"/>
    <xf numFmtId="41" fontId="8" fillId="0" borderId="28" xfId="0" applyNumberFormat="1" applyFont="1" applyBorder="1"/>
    <xf numFmtId="166" fontId="8" fillId="0" borderId="28" xfId="0" applyNumberFormat="1" applyFont="1" applyFill="1" applyBorder="1"/>
    <xf numFmtId="166" fontId="8" fillId="0" borderId="32" xfId="0" applyNumberFormat="1" applyFont="1" applyBorder="1"/>
    <xf numFmtId="166" fontId="8" fillId="0" borderId="35" xfId="0" applyNumberFormat="1" applyFont="1" applyBorder="1" applyAlignment="1">
      <alignment vertical="center"/>
    </xf>
    <xf numFmtId="41" fontId="7" fillId="4" borderId="33" xfId="0" applyNumberFormat="1" applyFont="1" applyFill="1" applyBorder="1" applyAlignment="1"/>
    <xf numFmtId="166" fontId="7" fillId="4" borderId="25" xfId="0" applyNumberFormat="1" applyFont="1" applyFill="1" applyBorder="1"/>
    <xf numFmtId="166" fontId="7" fillId="4" borderId="26" xfId="0" applyNumberFormat="1" applyFont="1" applyFill="1" applyBorder="1"/>
    <xf numFmtId="41" fontId="1" fillId="0" borderId="43" xfId="0" applyNumberFormat="1" applyFont="1" applyBorder="1" applyAlignment="1">
      <alignment horizontal="center" wrapText="1"/>
    </xf>
    <xf numFmtId="41" fontId="8" fillId="0" borderId="1" xfId="0" applyNumberFormat="1" applyFont="1" applyBorder="1"/>
    <xf numFmtId="3" fontId="2" fillId="0" borderId="1" xfId="1" applyNumberFormat="1" applyFont="1" applyBorder="1" applyAlignment="1">
      <alignment vertical="center"/>
    </xf>
    <xf numFmtId="3" fontId="5" fillId="0" borderId="1" xfId="4" applyNumberFormat="1" applyFont="1" applyBorder="1" applyAlignment="1">
      <alignment vertical="center"/>
    </xf>
    <xf numFmtId="3" fontId="5" fillId="0" borderId="51" xfId="4" applyNumberFormat="1" applyFont="1" applyBorder="1" applyAlignment="1">
      <alignment vertical="center"/>
    </xf>
    <xf numFmtId="0" fontId="1" fillId="0" borderId="40" xfId="0" applyFont="1" applyBorder="1"/>
    <xf numFmtId="0" fontId="1" fillId="0" borderId="43" xfId="0" applyFont="1" applyBorder="1" applyAlignment="1">
      <alignment horizontal="center" vertical="center" wrapText="1"/>
    </xf>
    <xf numFmtId="165" fontId="1" fillId="0" borderId="43" xfId="0" applyNumberFormat="1" applyFont="1" applyBorder="1" applyAlignment="1">
      <alignment vertical="center"/>
    </xf>
    <xf numFmtId="165" fontId="1" fillId="0" borderId="49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vertical="center"/>
    </xf>
    <xf numFmtId="165" fontId="1" fillId="0" borderId="47" xfId="0" applyNumberFormat="1" applyFont="1" applyBorder="1" applyAlignment="1">
      <alignment vertical="center" wrapText="1"/>
    </xf>
    <xf numFmtId="0" fontId="1" fillId="0" borderId="50" xfId="0" applyFont="1" applyBorder="1"/>
    <xf numFmtId="0" fontId="1" fillId="0" borderId="51" xfId="0" applyFont="1" applyBorder="1" applyAlignment="1">
      <alignment horizontal="center" vertical="center" wrapText="1"/>
    </xf>
    <xf numFmtId="165" fontId="1" fillId="0" borderId="60" xfId="0" applyNumberFormat="1" applyFont="1" applyBorder="1" applyAlignment="1">
      <alignment vertical="center"/>
    </xf>
    <xf numFmtId="165" fontId="1" fillId="0" borderId="52" xfId="0" applyNumberFormat="1" applyFont="1" applyBorder="1" applyAlignment="1">
      <alignment vertical="center" wrapText="1"/>
    </xf>
    <xf numFmtId="0" fontId="1" fillId="6" borderId="37" xfId="0" applyFont="1" applyFill="1" applyBorder="1" applyAlignment="1">
      <alignment horizontal="center" vertical="center" wrapText="1"/>
    </xf>
    <xf numFmtId="165" fontId="1" fillId="6" borderId="38" xfId="0" applyNumberFormat="1" applyFont="1" applyFill="1" applyBorder="1" applyAlignment="1">
      <alignment vertical="center"/>
    </xf>
    <xf numFmtId="165" fontId="1" fillId="6" borderId="37" xfId="0" applyNumberFormat="1" applyFont="1" applyFill="1" applyBorder="1" applyAlignment="1">
      <alignment vertical="center"/>
    </xf>
    <xf numFmtId="165" fontId="1" fillId="6" borderId="63" xfId="0" applyNumberFormat="1" applyFont="1" applyFill="1" applyBorder="1" applyAlignment="1">
      <alignment vertical="center"/>
    </xf>
    <xf numFmtId="165" fontId="1" fillId="6" borderId="64" xfId="0" applyNumberFormat="1" applyFont="1" applyFill="1" applyBorder="1" applyAlignment="1">
      <alignment vertical="center"/>
    </xf>
    <xf numFmtId="0" fontId="1" fillId="0" borderId="53" xfId="0" applyFont="1" applyBorder="1"/>
    <xf numFmtId="165" fontId="1" fillId="0" borderId="54" xfId="0" applyNumberFormat="1" applyFont="1" applyBorder="1" applyAlignment="1">
      <alignment vertical="center"/>
    </xf>
    <xf numFmtId="0" fontId="1" fillId="0" borderId="49" xfId="0" applyFont="1" applyBorder="1" applyAlignment="1">
      <alignment vertical="center" wrapText="1"/>
    </xf>
    <xf numFmtId="0" fontId="1" fillId="0" borderId="47" xfId="0" applyFont="1" applyBorder="1" applyAlignment="1">
      <alignment vertical="center" wrapText="1"/>
    </xf>
    <xf numFmtId="165" fontId="1" fillId="0" borderId="51" xfId="0" applyNumberFormat="1" applyFont="1" applyBorder="1" applyAlignment="1">
      <alignment vertical="center"/>
    </xf>
    <xf numFmtId="0" fontId="1" fillId="0" borderId="52" xfId="0" applyFont="1" applyBorder="1" applyAlignment="1">
      <alignment vertical="center" wrapText="1"/>
    </xf>
    <xf numFmtId="0" fontId="1" fillId="6" borderId="62" xfId="0" applyFont="1" applyFill="1" applyBorder="1" applyAlignment="1">
      <alignment horizontal="center" vertical="center" wrapText="1"/>
    </xf>
    <xf numFmtId="165" fontId="1" fillId="6" borderId="41" xfId="0" applyNumberFormat="1" applyFont="1" applyFill="1" applyBorder="1" applyAlignment="1">
      <alignment vertical="center"/>
    </xf>
    <xf numFmtId="165" fontId="1" fillId="6" borderId="62" xfId="0" applyNumberFormat="1" applyFont="1" applyFill="1" applyBorder="1" applyAlignment="1">
      <alignment vertical="center"/>
    </xf>
    <xf numFmtId="165" fontId="1" fillId="6" borderId="55" xfId="0" applyNumberFormat="1" applyFont="1" applyFill="1" applyBorder="1" applyAlignment="1">
      <alignment vertical="center"/>
    </xf>
    <xf numFmtId="165" fontId="1" fillId="6" borderId="2" xfId="0" applyNumberFormat="1" applyFont="1" applyFill="1" applyBorder="1" applyAlignment="1">
      <alignment vertical="center"/>
    </xf>
    <xf numFmtId="165" fontId="1" fillId="4" borderId="41" xfId="0" applyNumberFormat="1" applyFont="1" applyFill="1" applyBorder="1" applyAlignment="1">
      <alignment vertical="center"/>
    </xf>
    <xf numFmtId="165" fontId="1" fillId="4" borderId="55" xfId="0" applyNumberFormat="1" applyFont="1" applyFill="1" applyBorder="1" applyAlignment="1">
      <alignment vertical="center"/>
    </xf>
    <xf numFmtId="165" fontId="1" fillId="4" borderId="56" xfId="0" applyNumberFormat="1" applyFont="1" applyFill="1" applyBorder="1" applyAlignment="1">
      <alignment vertical="center"/>
    </xf>
    <xf numFmtId="165" fontId="1" fillId="4" borderId="58" xfId="0" applyNumberFormat="1" applyFont="1" applyFill="1" applyBorder="1" applyAlignment="1">
      <alignment vertical="center"/>
    </xf>
    <xf numFmtId="165" fontId="1" fillId="4" borderId="59" xfId="0" applyNumberFormat="1" applyFont="1" applyFill="1" applyBorder="1" applyAlignment="1">
      <alignment vertical="center"/>
    </xf>
    <xf numFmtId="165" fontId="1" fillId="4" borderId="48" xfId="0" applyNumberFormat="1" applyFont="1" applyFill="1" applyBorder="1" applyAlignment="1">
      <alignment vertical="center"/>
    </xf>
    <xf numFmtId="165" fontId="1" fillId="5" borderId="9" xfId="0" applyNumberFormat="1" applyFont="1" applyFill="1" applyBorder="1"/>
    <xf numFmtId="165" fontId="1" fillId="5" borderId="61" xfId="0" applyNumberFormat="1" applyFont="1" applyFill="1" applyBorder="1"/>
    <xf numFmtId="0" fontId="10" fillId="0" borderId="0" xfId="0" applyFont="1"/>
    <xf numFmtId="0" fontId="1" fillId="6" borderId="6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1" fillId="4" borderId="58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3" fontId="13" fillId="2" borderId="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0" borderId="8" xfId="0" applyFont="1" applyBorder="1"/>
    <xf numFmtId="0" fontId="1" fillId="0" borderId="7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1" xfId="0" applyFont="1" applyBorder="1"/>
    <xf numFmtId="0" fontId="1" fillId="0" borderId="0" xfId="0" applyFont="1" applyBorder="1"/>
    <xf numFmtId="3" fontId="2" fillId="2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vertical="center" wrapText="1"/>
    </xf>
    <xf numFmtId="3" fontId="2" fillId="2" borderId="1" xfId="0" quotePrefix="1" applyNumberFormat="1" applyFont="1" applyFill="1" applyBorder="1" applyAlignment="1">
      <alignment horizontal="left" vertical="center" wrapText="1"/>
    </xf>
    <xf numFmtId="3" fontId="12" fillId="2" borderId="1" xfId="0" quotePrefix="1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wrapText="1"/>
    </xf>
    <xf numFmtId="3" fontId="12" fillId="0" borderId="1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3" fontId="2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left" vertical="top" wrapText="1" readingOrder="1"/>
    </xf>
    <xf numFmtId="3" fontId="1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/>
    <xf numFmtId="165" fontId="2" fillId="0" borderId="1" xfId="0" applyNumberFormat="1" applyFont="1" applyBorder="1" applyAlignment="1">
      <alignment wrapText="1"/>
    </xf>
    <xf numFmtId="0" fontId="14" fillId="0" borderId="0" xfId="0" applyFont="1"/>
    <xf numFmtId="0" fontId="14" fillId="0" borderId="0" xfId="0" applyFont="1" applyAlignment="1">
      <alignment wrapText="1"/>
    </xf>
    <xf numFmtId="165" fontId="14" fillId="0" borderId="0" xfId="0" applyNumberFormat="1" applyFont="1"/>
    <xf numFmtId="3" fontId="2" fillId="0" borderId="1" xfId="0" applyNumberFormat="1" applyFont="1" applyFill="1" applyBorder="1" applyAlignment="1">
      <alignment horizontal="center" vertical="center"/>
    </xf>
    <xf numFmtId="0" fontId="10" fillId="6" borderId="40" xfId="0" applyFont="1" applyFill="1" applyBorder="1" applyAlignment="1">
      <alignment horizontal="right" vertical="center"/>
    </xf>
    <xf numFmtId="0" fontId="10" fillId="6" borderId="1" xfId="0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4" borderId="3" xfId="0" applyFont="1" applyFill="1" applyBorder="1" applyAlignment="1">
      <alignment horizontal="right"/>
    </xf>
    <xf numFmtId="0" fontId="7" fillId="4" borderId="5" xfId="0" applyFont="1" applyFill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0" fillId="6" borderId="40" xfId="0" applyFont="1" applyFill="1" applyBorder="1" applyAlignment="1">
      <alignment horizontal="right"/>
    </xf>
    <xf numFmtId="0" fontId="10" fillId="6" borderId="1" xfId="0" applyFont="1" applyFill="1" applyBorder="1" applyAlignment="1">
      <alignment horizontal="right"/>
    </xf>
    <xf numFmtId="0" fontId="11" fillId="4" borderId="57" xfId="0" applyFont="1" applyFill="1" applyBorder="1" applyAlignment="1">
      <alignment horizontal="right"/>
    </xf>
    <xf numFmtId="0" fontId="11" fillId="4" borderId="58" xfId="0" applyFont="1" applyFill="1" applyBorder="1" applyAlignment="1">
      <alignment horizontal="right"/>
    </xf>
    <xf numFmtId="0" fontId="11" fillId="0" borderId="68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11" fillId="0" borderId="7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6" borderId="40" xfId="0" applyFont="1" applyFill="1" applyBorder="1" applyAlignment="1">
      <alignment horizontal="right"/>
    </xf>
    <xf numFmtId="0" fontId="11" fillId="6" borderId="1" xfId="0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5" borderId="46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6" borderId="39" xfId="0" applyFont="1" applyFill="1" applyBorder="1" applyAlignment="1">
      <alignment horizontal="center" vertical="center"/>
    </xf>
    <xf numFmtId="0" fontId="1" fillId="6" borderId="55" xfId="0" applyFont="1" applyFill="1" applyBorder="1" applyAlignment="1">
      <alignment horizontal="center" vertical="center"/>
    </xf>
    <xf numFmtId="0" fontId="1" fillId="6" borderId="57" xfId="0" applyFont="1" applyFill="1" applyBorder="1" applyAlignment="1">
      <alignment horizontal="center" vertical="center"/>
    </xf>
    <xf numFmtId="0" fontId="1" fillId="6" borderId="59" xfId="0" applyFont="1" applyFill="1" applyBorder="1" applyAlignment="1">
      <alignment horizontal="center" vertical="center"/>
    </xf>
    <xf numFmtId="0" fontId="1" fillId="6" borderId="41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1" fillId="4" borderId="57" xfId="0" applyFont="1" applyFill="1" applyBorder="1" applyAlignment="1">
      <alignment horizontal="center"/>
    </xf>
    <xf numFmtId="0" fontId="1" fillId="4" borderId="58" xfId="0" applyFont="1" applyFill="1" applyBorder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10" fillId="6" borderId="40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0" fillId="0" borderId="40" xfId="0" applyFont="1" applyFill="1" applyBorder="1"/>
    <xf numFmtId="0" fontId="10" fillId="0" borderId="5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vertical="center"/>
    </xf>
    <xf numFmtId="165" fontId="10" fillId="0" borderId="47" xfId="0" applyNumberFormat="1" applyFont="1" applyFill="1" applyBorder="1" applyAlignment="1">
      <alignment vertical="center" wrapText="1"/>
    </xf>
    <xf numFmtId="0" fontId="10" fillId="0" borderId="45" xfId="0" applyFont="1" applyFill="1" applyBorder="1" applyAlignment="1">
      <alignment horizontal="center" vertical="center" wrapText="1"/>
    </xf>
    <xf numFmtId="165" fontId="10" fillId="0" borderId="47" xfId="0" applyNumberFormat="1" applyFont="1" applyFill="1" applyBorder="1" applyAlignment="1">
      <alignment vertical="center"/>
    </xf>
    <xf numFmtId="0" fontId="10" fillId="0" borderId="43" xfId="0" applyFont="1" applyFill="1" applyBorder="1" applyAlignment="1">
      <alignment horizontal="center" vertical="center" wrapText="1"/>
    </xf>
  </cellXfs>
  <cellStyles count="5">
    <cellStyle name="Normál" xfId="0" builtinId="0"/>
    <cellStyle name="Normál 2" xfId="2"/>
    <cellStyle name="Normal_KARSZJ3" xfId="3"/>
    <cellStyle name="Normál_végső rend. képv.mód-sal" xfId="4"/>
    <cellStyle name="Normál_végső rend. képv.mód-s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opLeftCell="A76" workbookViewId="0">
      <selection activeCell="I98" sqref="I98"/>
    </sheetView>
  </sheetViews>
  <sheetFormatPr defaultRowHeight="15" x14ac:dyDescent="0.25"/>
  <cols>
    <col min="1" max="4" width="9.140625" style="196"/>
    <col min="5" max="5" width="39" style="197" customWidth="1"/>
    <col min="6" max="6" width="19.85546875" style="196" customWidth="1"/>
    <col min="7" max="7" width="14.140625" style="196" customWidth="1"/>
    <col min="8" max="8" width="21.140625" style="196" customWidth="1"/>
    <col min="9" max="9" width="31.85546875" style="196" customWidth="1"/>
  </cols>
  <sheetData>
    <row r="1" spans="1:9" ht="15.75" thickBot="1" x14ac:dyDescent="0.3">
      <c r="A1" s="211" t="s">
        <v>141</v>
      </c>
      <c r="B1" s="212"/>
      <c r="C1" s="212"/>
      <c r="D1" s="212"/>
      <c r="E1" s="212"/>
      <c r="F1" s="212"/>
      <c r="G1" s="212"/>
      <c r="H1" s="212"/>
      <c r="I1" s="176"/>
    </row>
    <row r="2" spans="1:9" ht="15.75" thickBot="1" x14ac:dyDescent="0.3">
      <c r="A2" s="177"/>
      <c r="B2" s="178"/>
      <c r="C2" s="178"/>
      <c r="D2" s="207" t="s">
        <v>0</v>
      </c>
      <c r="E2" s="208"/>
      <c r="F2" s="208"/>
      <c r="G2" s="208"/>
      <c r="H2" s="208"/>
      <c r="I2" s="209"/>
    </row>
    <row r="3" spans="1:9" ht="26.25" x14ac:dyDescent="0.25">
      <c r="A3" s="179"/>
      <c r="B3" s="180"/>
      <c r="C3" s="180"/>
      <c r="D3" s="46"/>
      <c r="E3" s="167"/>
      <c r="F3" s="166" t="s">
        <v>142</v>
      </c>
      <c r="G3" s="166" t="s">
        <v>2</v>
      </c>
      <c r="H3" s="166" t="s">
        <v>3</v>
      </c>
      <c r="I3" s="168" t="s">
        <v>51</v>
      </c>
    </row>
    <row r="4" spans="1:9" ht="31.5" customHeight="1" x14ac:dyDescent="0.25">
      <c r="A4" s="203" t="s">
        <v>69</v>
      </c>
      <c r="B4" s="203"/>
      <c r="C4" s="203"/>
      <c r="D4" s="203"/>
      <c r="E4" s="203"/>
      <c r="F4" s="181">
        <f>F6+F38+F39+F40+F41+F42</f>
        <v>246192155</v>
      </c>
      <c r="G4" s="181">
        <f>G6+G38+G39+G40+G41+G42</f>
        <v>269019204</v>
      </c>
      <c r="H4" s="181">
        <f>H6+H38+H39+H40+H41+H42</f>
        <v>22827049</v>
      </c>
      <c r="I4" s="165"/>
    </row>
    <row r="5" spans="1:9" x14ac:dyDescent="0.25">
      <c r="A5" s="165"/>
      <c r="B5" s="165"/>
      <c r="C5" s="171"/>
      <c r="D5" s="165"/>
      <c r="E5" s="182"/>
      <c r="F5" s="164"/>
      <c r="G5" s="164"/>
      <c r="H5" s="164"/>
      <c r="I5" s="165"/>
    </row>
    <row r="6" spans="1:9" x14ac:dyDescent="0.25">
      <c r="A6" s="202" t="s">
        <v>70</v>
      </c>
      <c r="B6" s="202"/>
      <c r="C6" s="202"/>
      <c r="D6" s="202"/>
      <c r="E6" s="202"/>
      <c r="F6" s="181">
        <f>F21+F18+F7+F30+F33+F37</f>
        <v>202957291</v>
      </c>
      <c r="G6" s="181">
        <f>G21+G18+G7+G30+G33+G37</f>
        <v>222092034</v>
      </c>
      <c r="H6" s="181">
        <f>H21+H18+H7+H31+H33+H37+H32</f>
        <v>19134743</v>
      </c>
      <c r="I6" s="164"/>
    </row>
    <row r="7" spans="1:9" x14ac:dyDescent="0.25">
      <c r="A7" s="169"/>
      <c r="B7" s="165">
        <v>1</v>
      </c>
      <c r="C7" s="165" t="s">
        <v>5</v>
      </c>
      <c r="D7" s="169" t="s">
        <v>71</v>
      </c>
      <c r="E7" s="183" t="s">
        <v>72</v>
      </c>
      <c r="F7" s="181">
        <f>SUM(F8:F17)</f>
        <v>83641481</v>
      </c>
      <c r="G7" s="181">
        <f>SUM(G8:G17)</f>
        <v>90733481</v>
      </c>
      <c r="H7" s="181">
        <f>G7-F7</f>
        <v>7092000</v>
      </c>
      <c r="I7" s="169"/>
    </row>
    <row r="8" spans="1:9" ht="25.5" x14ac:dyDescent="0.25">
      <c r="A8" s="169"/>
      <c r="B8" s="170"/>
      <c r="C8" s="170"/>
      <c r="D8" s="170"/>
      <c r="E8" s="184" t="s">
        <v>73</v>
      </c>
      <c r="F8" s="36">
        <v>28899800</v>
      </c>
      <c r="G8" s="36">
        <v>28899800</v>
      </c>
      <c r="H8" s="181">
        <f t="shared" ref="H8:H71" si="0">G8-F8</f>
        <v>0</v>
      </c>
      <c r="I8" s="169"/>
    </row>
    <row r="9" spans="1:9" ht="25.5" x14ac:dyDescent="0.25">
      <c r="A9" s="169"/>
      <c r="B9" s="170"/>
      <c r="C9" s="170"/>
      <c r="D9" s="170"/>
      <c r="E9" s="184" t="s">
        <v>74</v>
      </c>
      <c r="F9" s="36">
        <v>3851210</v>
      </c>
      <c r="G9" s="36">
        <v>3851210</v>
      </c>
      <c r="H9" s="181">
        <f t="shared" si="0"/>
        <v>0</v>
      </c>
      <c r="I9" s="169"/>
    </row>
    <row r="10" spans="1:9" x14ac:dyDescent="0.25">
      <c r="A10" s="169"/>
      <c r="B10" s="170"/>
      <c r="C10" s="170"/>
      <c r="D10" s="170"/>
      <c r="E10" s="184" t="s">
        <v>75</v>
      </c>
      <c r="F10" s="36">
        <v>20288000</v>
      </c>
      <c r="G10" s="36">
        <v>20288000</v>
      </c>
      <c r="H10" s="181">
        <f t="shared" si="0"/>
        <v>0</v>
      </c>
      <c r="I10" s="169"/>
    </row>
    <row r="11" spans="1:9" ht="25.5" x14ac:dyDescent="0.25">
      <c r="A11" s="169"/>
      <c r="B11" s="170"/>
      <c r="C11" s="170"/>
      <c r="D11" s="170"/>
      <c r="E11" s="184" t="s">
        <v>76</v>
      </c>
      <c r="F11" s="36">
        <v>100000</v>
      </c>
      <c r="G11" s="36">
        <v>100000</v>
      </c>
      <c r="H11" s="181">
        <f t="shared" si="0"/>
        <v>0</v>
      </c>
      <c r="I11" s="169"/>
    </row>
    <row r="12" spans="1:9" x14ac:dyDescent="0.25">
      <c r="A12" s="169"/>
      <c r="B12" s="170"/>
      <c r="C12" s="170"/>
      <c r="D12" s="170"/>
      <c r="E12" s="184" t="s">
        <v>77</v>
      </c>
      <c r="F12" s="36">
        <v>3325550</v>
      </c>
      <c r="G12" s="36">
        <v>3325550</v>
      </c>
      <c r="H12" s="181">
        <f t="shared" si="0"/>
        <v>0</v>
      </c>
      <c r="I12" s="169"/>
    </row>
    <row r="13" spans="1:9" x14ac:dyDescent="0.25">
      <c r="A13" s="169"/>
      <c r="B13" s="170"/>
      <c r="C13" s="170"/>
      <c r="D13" s="170"/>
      <c r="E13" s="184" t="s">
        <v>78</v>
      </c>
      <c r="F13" s="36">
        <v>6000000</v>
      </c>
      <c r="G13" s="36">
        <v>6000000</v>
      </c>
      <c r="H13" s="181">
        <f t="shared" si="0"/>
        <v>0</v>
      </c>
      <c r="I13" s="169"/>
    </row>
    <row r="14" spans="1:9" ht="25.5" x14ac:dyDescent="0.25">
      <c r="A14" s="169"/>
      <c r="B14" s="170"/>
      <c r="C14" s="170"/>
      <c r="D14" s="170"/>
      <c r="E14" s="184" t="s">
        <v>79</v>
      </c>
      <c r="F14" s="36">
        <v>1208700</v>
      </c>
      <c r="G14" s="36">
        <v>1208700</v>
      </c>
      <c r="H14" s="181">
        <f t="shared" si="0"/>
        <v>0</v>
      </c>
      <c r="I14" s="169"/>
    </row>
    <row r="15" spans="1:9" x14ac:dyDescent="0.25">
      <c r="A15" s="169"/>
      <c r="B15" s="170"/>
      <c r="C15" s="170"/>
      <c r="D15" s="170"/>
      <c r="E15" s="37" t="s">
        <v>143</v>
      </c>
      <c r="F15" s="36">
        <v>18995821</v>
      </c>
      <c r="G15" s="36">
        <v>18995821</v>
      </c>
      <c r="H15" s="181">
        <f t="shared" si="0"/>
        <v>0</v>
      </c>
      <c r="I15" s="169"/>
    </row>
    <row r="16" spans="1:9" x14ac:dyDescent="0.25">
      <c r="A16" s="169"/>
      <c r="B16" s="170"/>
      <c r="C16" s="170"/>
      <c r="D16" s="170"/>
      <c r="E16" s="184" t="s">
        <v>80</v>
      </c>
      <c r="F16" s="36">
        <v>972400</v>
      </c>
      <c r="G16" s="36">
        <v>972400</v>
      </c>
      <c r="H16" s="181">
        <f t="shared" si="0"/>
        <v>0</v>
      </c>
      <c r="I16" s="169"/>
    </row>
    <row r="17" spans="1:9" ht="153" x14ac:dyDescent="0.25">
      <c r="A17" s="169"/>
      <c r="B17" s="170"/>
      <c r="C17" s="170"/>
      <c r="D17" s="170"/>
      <c r="E17" s="38" t="s">
        <v>144</v>
      </c>
      <c r="F17" s="36">
        <v>0</v>
      </c>
      <c r="G17" s="36">
        <v>7092000</v>
      </c>
      <c r="H17" s="181">
        <f t="shared" si="0"/>
        <v>7092000</v>
      </c>
      <c r="I17" s="185" t="s">
        <v>169</v>
      </c>
    </row>
    <row r="18" spans="1:9" x14ac:dyDescent="0.25">
      <c r="A18" s="169"/>
      <c r="B18" s="165">
        <v>2</v>
      </c>
      <c r="C18" s="165" t="s">
        <v>7</v>
      </c>
      <c r="D18" s="169" t="s">
        <v>71</v>
      </c>
      <c r="E18" s="183" t="s">
        <v>81</v>
      </c>
      <c r="F18" s="181">
        <f>F19+F20</f>
        <v>54519116</v>
      </c>
      <c r="G18" s="181">
        <f>G19+G20</f>
        <v>54519116</v>
      </c>
      <c r="H18" s="181">
        <f t="shared" si="0"/>
        <v>0</v>
      </c>
      <c r="I18" s="185"/>
    </row>
    <row r="19" spans="1:9" ht="25.5" x14ac:dyDescent="0.25">
      <c r="A19" s="169"/>
      <c r="B19" s="170"/>
      <c r="C19" s="170"/>
      <c r="D19" s="170"/>
      <c r="E19" s="184" t="s">
        <v>82</v>
      </c>
      <c r="F19" s="36">
        <f>24771833+7350000+10345883+3675000</f>
        <v>46142716</v>
      </c>
      <c r="G19" s="36">
        <f>24771833+7350000+10345883+3675000</f>
        <v>46142716</v>
      </c>
      <c r="H19" s="181">
        <f t="shared" si="0"/>
        <v>0</v>
      </c>
      <c r="I19" s="169"/>
    </row>
    <row r="20" spans="1:9" x14ac:dyDescent="0.25">
      <c r="A20" s="169"/>
      <c r="B20" s="170"/>
      <c r="C20" s="170"/>
      <c r="D20" s="170"/>
      <c r="E20" s="184" t="s">
        <v>83</v>
      </c>
      <c r="F20" s="36">
        <f>5973867+2402533</f>
        <v>8376400</v>
      </c>
      <c r="G20" s="36">
        <f>5973867+2402533</f>
        <v>8376400</v>
      </c>
      <c r="H20" s="181">
        <f t="shared" si="0"/>
        <v>0</v>
      </c>
      <c r="I20" s="169"/>
    </row>
    <row r="21" spans="1:9" ht="25.5" x14ac:dyDescent="0.25">
      <c r="A21" s="169"/>
      <c r="B21" s="165">
        <v>3</v>
      </c>
      <c r="C21" s="165" t="s">
        <v>8</v>
      </c>
      <c r="D21" s="169"/>
      <c r="E21" s="183" t="s">
        <v>84</v>
      </c>
      <c r="F21" s="181">
        <f>SUM(F22:F29)</f>
        <v>57143564</v>
      </c>
      <c r="G21" s="181">
        <f>SUM(G22:G29)</f>
        <v>59519564</v>
      </c>
      <c r="H21" s="181">
        <f t="shared" si="0"/>
        <v>2376000</v>
      </c>
      <c r="I21" s="169"/>
    </row>
    <row r="22" spans="1:9" x14ac:dyDescent="0.25">
      <c r="A22" s="169"/>
      <c r="B22" s="171"/>
      <c r="C22" s="171"/>
      <c r="D22" s="170" t="s">
        <v>71</v>
      </c>
      <c r="E22" s="184" t="s">
        <v>85</v>
      </c>
      <c r="F22" s="36">
        <v>3400000</v>
      </c>
      <c r="G22" s="36">
        <v>3400000</v>
      </c>
      <c r="H22" s="181">
        <f t="shared" si="0"/>
        <v>0</v>
      </c>
      <c r="I22" s="169"/>
    </row>
    <row r="23" spans="1:9" x14ac:dyDescent="0.25">
      <c r="A23" s="169"/>
      <c r="B23" s="171"/>
      <c r="C23" s="171"/>
      <c r="D23" s="170" t="s">
        <v>71</v>
      </c>
      <c r="E23" s="184" t="s">
        <v>86</v>
      </c>
      <c r="F23" s="36">
        <v>2768000</v>
      </c>
      <c r="G23" s="36">
        <v>2768000</v>
      </c>
      <c r="H23" s="181">
        <f t="shared" si="0"/>
        <v>0</v>
      </c>
      <c r="I23" s="169"/>
    </row>
    <row r="24" spans="1:9" x14ac:dyDescent="0.25">
      <c r="A24" s="169"/>
      <c r="B24" s="171"/>
      <c r="C24" s="171"/>
      <c r="D24" s="170" t="s">
        <v>71</v>
      </c>
      <c r="E24" s="184" t="s">
        <v>87</v>
      </c>
      <c r="F24" s="36">
        <f>25000+1650000</f>
        <v>1675000</v>
      </c>
      <c r="G24" s="36">
        <f>25000+1650000</f>
        <v>1675000</v>
      </c>
      <c r="H24" s="181">
        <f t="shared" si="0"/>
        <v>0</v>
      </c>
      <c r="I24" s="169"/>
    </row>
    <row r="25" spans="1:9" x14ac:dyDescent="0.25">
      <c r="A25" s="169"/>
      <c r="B25" s="171"/>
      <c r="C25" s="171"/>
      <c r="D25" s="170" t="s">
        <v>88</v>
      </c>
      <c r="E25" s="184" t="s">
        <v>89</v>
      </c>
      <c r="F25" s="36">
        <v>6200000</v>
      </c>
      <c r="G25" s="36">
        <v>6200000</v>
      </c>
      <c r="H25" s="181">
        <f t="shared" si="0"/>
        <v>0</v>
      </c>
      <c r="I25" s="169"/>
    </row>
    <row r="26" spans="1:9" x14ac:dyDescent="0.25">
      <c r="A26" s="169"/>
      <c r="B26" s="171"/>
      <c r="C26" s="171"/>
      <c r="D26" s="170" t="s">
        <v>88</v>
      </c>
      <c r="E26" s="184" t="s">
        <v>90</v>
      </c>
      <c r="F26" s="36">
        <v>2180000</v>
      </c>
      <c r="G26" s="36">
        <v>2180000</v>
      </c>
      <c r="H26" s="181">
        <f t="shared" si="0"/>
        <v>0</v>
      </c>
      <c r="I26" s="169"/>
    </row>
    <row r="27" spans="1:9" ht="51" x14ac:dyDescent="0.25">
      <c r="A27" s="169"/>
      <c r="B27" s="171"/>
      <c r="C27" s="171"/>
      <c r="D27" s="170" t="s">
        <v>71</v>
      </c>
      <c r="E27" s="184" t="s">
        <v>91</v>
      </c>
      <c r="F27" s="36">
        <f>11077000+14117915+123120</f>
        <v>25318035</v>
      </c>
      <c r="G27" s="36">
        <f>F27+76000</f>
        <v>25394035</v>
      </c>
      <c r="H27" s="181">
        <f t="shared" si="0"/>
        <v>76000</v>
      </c>
      <c r="I27" s="185" t="s">
        <v>170</v>
      </c>
    </row>
    <row r="28" spans="1:9" x14ac:dyDescent="0.25">
      <c r="A28" s="169"/>
      <c r="B28" s="171"/>
      <c r="C28" s="171"/>
      <c r="D28" s="170" t="s">
        <v>71</v>
      </c>
      <c r="E28" s="184" t="s">
        <v>92</v>
      </c>
      <c r="F28" s="36">
        <v>15602529</v>
      </c>
      <c r="G28" s="36">
        <v>15602529</v>
      </c>
      <c r="H28" s="181">
        <f t="shared" si="0"/>
        <v>0</v>
      </c>
      <c r="I28" s="169"/>
    </row>
    <row r="29" spans="1:9" ht="115.5" x14ac:dyDescent="0.25">
      <c r="A29" s="169"/>
      <c r="B29" s="171"/>
      <c r="C29" s="171"/>
      <c r="D29" s="170" t="s">
        <v>71</v>
      </c>
      <c r="E29" s="184" t="s">
        <v>151</v>
      </c>
      <c r="F29" s="36">
        <v>0</v>
      </c>
      <c r="G29" s="36">
        <v>2300000</v>
      </c>
      <c r="H29" s="181">
        <f t="shared" si="0"/>
        <v>2300000</v>
      </c>
      <c r="I29" s="186" t="s">
        <v>168</v>
      </c>
    </row>
    <row r="30" spans="1:9" x14ac:dyDescent="0.25">
      <c r="A30" s="169"/>
      <c r="B30" s="171">
        <v>4</v>
      </c>
      <c r="C30" s="171" t="s">
        <v>9</v>
      </c>
      <c r="D30" s="170"/>
      <c r="E30" s="183" t="s">
        <v>93</v>
      </c>
      <c r="F30" s="181">
        <f>F31+F32</f>
        <v>2605130</v>
      </c>
      <c r="G30" s="181">
        <f>G31+G32</f>
        <v>2605130</v>
      </c>
      <c r="H30" s="181">
        <f t="shared" si="0"/>
        <v>0</v>
      </c>
      <c r="I30" s="169"/>
    </row>
    <row r="31" spans="1:9" x14ac:dyDescent="0.25">
      <c r="A31" s="169"/>
      <c r="B31" s="171"/>
      <c r="C31" s="187"/>
      <c r="D31" s="170" t="s">
        <v>71</v>
      </c>
      <c r="E31" s="188" t="s">
        <v>94</v>
      </c>
      <c r="F31" s="36">
        <v>2605130</v>
      </c>
      <c r="G31" s="36">
        <v>2605130</v>
      </c>
      <c r="H31" s="181">
        <f t="shared" si="0"/>
        <v>0</v>
      </c>
      <c r="I31" s="169"/>
    </row>
    <row r="32" spans="1:9" x14ac:dyDescent="0.25">
      <c r="A32" s="169"/>
      <c r="B32" s="171"/>
      <c r="C32" s="171"/>
      <c r="D32" s="170" t="s">
        <v>71</v>
      </c>
      <c r="E32" s="189" t="s">
        <v>95</v>
      </c>
      <c r="F32" s="36"/>
      <c r="G32" s="36"/>
      <c r="H32" s="181">
        <f t="shared" si="0"/>
        <v>0</v>
      </c>
      <c r="I32" s="169"/>
    </row>
    <row r="33" spans="1:9" ht="25.5" x14ac:dyDescent="0.25">
      <c r="A33" s="169"/>
      <c r="B33" s="171">
        <v>5</v>
      </c>
      <c r="C33" s="171" t="s">
        <v>10</v>
      </c>
      <c r="D33" s="170" t="s">
        <v>71</v>
      </c>
      <c r="E33" s="183" t="s">
        <v>96</v>
      </c>
      <c r="F33" s="181">
        <f>F34+F35+F36</f>
        <v>5048000</v>
      </c>
      <c r="G33" s="181">
        <f>G34+G35+G36</f>
        <v>14705314</v>
      </c>
      <c r="H33" s="181">
        <f t="shared" si="0"/>
        <v>9657314</v>
      </c>
      <c r="I33" s="169"/>
    </row>
    <row r="34" spans="1:9" ht="25.5" customHeight="1" x14ac:dyDescent="0.25">
      <c r="A34" s="169"/>
      <c r="B34" s="171"/>
      <c r="C34" s="171"/>
      <c r="D34" s="170"/>
      <c r="E34" s="39" t="s">
        <v>97</v>
      </c>
      <c r="F34" s="44"/>
      <c r="G34" s="44">
        <v>3108960</v>
      </c>
      <c r="H34" s="181">
        <f t="shared" si="0"/>
        <v>3108960</v>
      </c>
      <c r="I34" s="172" t="s">
        <v>172</v>
      </c>
    </row>
    <row r="35" spans="1:9" x14ac:dyDescent="0.25">
      <c r="A35" s="169"/>
      <c r="B35" s="171"/>
      <c r="C35" s="171"/>
      <c r="D35" s="170"/>
      <c r="E35" s="39" t="s">
        <v>145</v>
      </c>
      <c r="F35" s="44">
        <v>5048000</v>
      </c>
      <c r="G35" s="44">
        <v>5048000</v>
      </c>
      <c r="H35" s="181">
        <f t="shared" si="0"/>
        <v>0</v>
      </c>
      <c r="I35" s="169"/>
    </row>
    <row r="36" spans="1:9" x14ac:dyDescent="0.25">
      <c r="A36" s="169"/>
      <c r="B36" s="171"/>
      <c r="C36" s="171"/>
      <c r="D36" s="170"/>
      <c r="E36" s="188" t="s">
        <v>167</v>
      </c>
      <c r="F36" s="44">
        <v>0</v>
      </c>
      <c r="G36" s="44">
        <v>6548354</v>
      </c>
      <c r="H36" s="181">
        <f t="shared" si="0"/>
        <v>6548354</v>
      </c>
      <c r="I36" s="169" t="s">
        <v>177</v>
      </c>
    </row>
    <row r="37" spans="1:9" x14ac:dyDescent="0.25">
      <c r="A37" s="165" t="s">
        <v>98</v>
      </c>
      <c r="B37" s="171">
        <v>6</v>
      </c>
      <c r="C37" s="171" t="s">
        <v>11</v>
      </c>
      <c r="D37" s="171" t="s">
        <v>71</v>
      </c>
      <c r="E37" s="40" t="s">
        <v>146</v>
      </c>
      <c r="F37" s="44">
        <v>0</v>
      </c>
      <c r="G37" s="44">
        <v>9429</v>
      </c>
      <c r="H37" s="181">
        <f t="shared" si="0"/>
        <v>9429</v>
      </c>
      <c r="I37" s="165"/>
    </row>
    <row r="38" spans="1:9" x14ac:dyDescent="0.25">
      <c r="A38" s="202" t="s">
        <v>99</v>
      </c>
      <c r="B38" s="202"/>
      <c r="C38" s="202"/>
      <c r="D38" s="202"/>
      <c r="E38" s="202"/>
      <c r="F38" s="181">
        <v>0</v>
      </c>
      <c r="G38" s="181"/>
      <c r="H38" s="181">
        <f t="shared" si="0"/>
        <v>0</v>
      </c>
      <c r="I38" s="164"/>
    </row>
    <row r="39" spans="1:9" x14ac:dyDescent="0.25">
      <c r="A39" s="202" t="s">
        <v>100</v>
      </c>
      <c r="B39" s="202"/>
      <c r="C39" s="202"/>
      <c r="D39" s="202"/>
      <c r="E39" s="202"/>
      <c r="F39" s="181">
        <v>0</v>
      </c>
      <c r="G39" s="181"/>
      <c r="H39" s="181">
        <f t="shared" si="0"/>
        <v>0</v>
      </c>
      <c r="I39" s="164"/>
    </row>
    <row r="40" spans="1:9" x14ac:dyDescent="0.25">
      <c r="A40" s="202" t="s">
        <v>101</v>
      </c>
      <c r="B40" s="202"/>
      <c r="C40" s="202"/>
      <c r="D40" s="202"/>
      <c r="E40" s="202"/>
      <c r="F40" s="181">
        <f>1856-1856</f>
        <v>0</v>
      </c>
      <c r="G40" s="181"/>
      <c r="H40" s="181">
        <f t="shared" si="0"/>
        <v>0</v>
      </c>
      <c r="I40" s="164"/>
    </row>
    <row r="41" spans="1:9" x14ac:dyDescent="0.25">
      <c r="A41" s="202" t="s">
        <v>102</v>
      </c>
      <c r="B41" s="202"/>
      <c r="C41" s="202"/>
      <c r="D41" s="202"/>
      <c r="E41" s="202"/>
      <c r="F41" s="181">
        <v>0</v>
      </c>
      <c r="G41" s="181"/>
      <c r="H41" s="181">
        <f t="shared" si="0"/>
        <v>0</v>
      </c>
      <c r="I41" s="164"/>
    </row>
    <row r="42" spans="1:9" x14ac:dyDescent="0.25">
      <c r="A42" s="164" t="s">
        <v>103</v>
      </c>
      <c r="B42" s="164"/>
      <c r="C42" s="164"/>
      <c r="D42" s="164"/>
      <c r="E42" s="190"/>
      <c r="F42" s="181">
        <f>SUM(F43:F48)</f>
        <v>43234864</v>
      </c>
      <c r="G42" s="181">
        <f>SUM(G43:G48)</f>
        <v>46927170</v>
      </c>
      <c r="H42" s="181">
        <f t="shared" si="0"/>
        <v>3692306</v>
      </c>
      <c r="I42" s="164"/>
    </row>
    <row r="43" spans="1:9" x14ac:dyDescent="0.25">
      <c r="A43" s="165"/>
      <c r="B43" s="171">
        <v>1</v>
      </c>
      <c r="C43" s="191" t="s">
        <v>104</v>
      </c>
      <c r="D43" s="191" t="s">
        <v>71</v>
      </c>
      <c r="E43" s="41" t="s">
        <v>13</v>
      </c>
      <c r="F43" s="44">
        <v>1516000</v>
      </c>
      <c r="G43" s="44">
        <v>1516000</v>
      </c>
      <c r="H43" s="181">
        <f t="shared" si="0"/>
        <v>0</v>
      </c>
      <c r="I43" s="165"/>
    </row>
    <row r="44" spans="1:9" x14ac:dyDescent="0.25">
      <c r="A44" s="165"/>
      <c r="B44" s="171">
        <f>B43+1</f>
        <v>2</v>
      </c>
      <c r="C44" s="191" t="s">
        <v>104</v>
      </c>
      <c r="D44" s="191" t="s">
        <v>71</v>
      </c>
      <c r="E44" s="41" t="s">
        <v>14</v>
      </c>
      <c r="F44" s="44">
        <v>34042322</v>
      </c>
      <c r="G44" s="44">
        <v>34042322</v>
      </c>
      <c r="H44" s="181">
        <f t="shared" si="0"/>
        <v>0</v>
      </c>
      <c r="I44" s="165"/>
    </row>
    <row r="45" spans="1:9" x14ac:dyDescent="0.25">
      <c r="A45" s="165"/>
      <c r="B45" s="171">
        <f t="shared" ref="B45:B48" si="1">B44+1</f>
        <v>3</v>
      </c>
      <c r="C45" s="191" t="s">
        <v>104</v>
      </c>
      <c r="D45" s="191" t="s">
        <v>71</v>
      </c>
      <c r="E45" s="41" t="s">
        <v>147</v>
      </c>
      <c r="F45" s="44">
        <v>4794500</v>
      </c>
      <c r="G45" s="44">
        <f>4794500+1000000</f>
        <v>5794500</v>
      </c>
      <c r="H45" s="181">
        <f t="shared" si="0"/>
        <v>1000000</v>
      </c>
      <c r="I45" s="165" t="s">
        <v>175</v>
      </c>
    </row>
    <row r="46" spans="1:9" x14ac:dyDescent="0.25">
      <c r="A46" s="165"/>
      <c r="B46" s="171">
        <f t="shared" si="1"/>
        <v>4</v>
      </c>
      <c r="C46" s="191" t="s">
        <v>104</v>
      </c>
      <c r="D46" s="191" t="s">
        <v>71</v>
      </c>
      <c r="E46" s="42" t="s">
        <v>15</v>
      </c>
      <c r="F46" s="44">
        <v>900000</v>
      </c>
      <c r="G46" s="44">
        <f>900000+2000000</f>
        <v>2900000</v>
      </c>
      <c r="H46" s="181">
        <f t="shared" si="0"/>
        <v>2000000</v>
      </c>
      <c r="I46" s="165" t="s">
        <v>15</v>
      </c>
    </row>
    <row r="47" spans="1:9" x14ac:dyDescent="0.25">
      <c r="A47" s="165"/>
      <c r="B47" s="171">
        <f t="shared" si="1"/>
        <v>5</v>
      </c>
      <c r="C47" s="191" t="s">
        <v>104</v>
      </c>
      <c r="D47" s="191" t="s">
        <v>88</v>
      </c>
      <c r="E47" s="43" t="s">
        <v>16</v>
      </c>
      <c r="F47" s="44">
        <v>0</v>
      </c>
      <c r="G47" s="44">
        <v>692306</v>
      </c>
      <c r="H47" s="181">
        <f t="shared" si="0"/>
        <v>692306</v>
      </c>
      <c r="I47" s="199" t="s">
        <v>176</v>
      </c>
    </row>
    <row r="48" spans="1:9" x14ac:dyDescent="0.25">
      <c r="A48" s="165"/>
      <c r="B48" s="171">
        <f t="shared" si="1"/>
        <v>6</v>
      </c>
      <c r="C48" s="191" t="s">
        <v>104</v>
      </c>
      <c r="D48" s="191" t="s">
        <v>88</v>
      </c>
      <c r="E48" s="43" t="s">
        <v>17</v>
      </c>
      <c r="F48" s="44">
        <f>4*270000+540000+362042</f>
        <v>1982042</v>
      </c>
      <c r="G48" s="44">
        <f>4*270000+540000+362042</f>
        <v>1982042</v>
      </c>
      <c r="H48" s="181">
        <f t="shared" si="0"/>
        <v>0</v>
      </c>
      <c r="I48" s="165"/>
    </row>
    <row r="49" spans="1:9" x14ac:dyDescent="0.25">
      <c r="A49" s="204" t="s">
        <v>105</v>
      </c>
      <c r="B49" s="204"/>
      <c r="C49" s="204"/>
      <c r="D49" s="204"/>
      <c r="E49" s="204"/>
      <c r="F49" s="181">
        <f>F52+F51+F53</f>
        <v>102274213</v>
      </c>
      <c r="G49" s="181">
        <f>G52+G51+G53</f>
        <v>152274213</v>
      </c>
      <c r="H49" s="181">
        <f t="shared" si="0"/>
        <v>50000000</v>
      </c>
      <c r="I49" s="165"/>
    </row>
    <row r="50" spans="1:9" x14ac:dyDescent="0.25">
      <c r="A50" s="202" t="s">
        <v>106</v>
      </c>
      <c r="B50" s="202"/>
      <c r="C50" s="202"/>
      <c r="D50" s="202"/>
      <c r="E50" s="202"/>
      <c r="F50" s="181"/>
      <c r="G50" s="181">
        <f>G51</f>
        <v>0</v>
      </c>
      <c r="H50" s="181">
        <f t="shared" si="0"/>
        <v>0</v>
      </c>
      <c r="I50" s="164"/>
    </row>
    <row r="51" spans="1:9" x14ac:dyDescent="0.25">
      <c r="A51" s="164"/>
      <c r="B51" s="164" t="s">
        <v>107</v>
      </c>
      <c r="C51" s="164" t="s">
        <v>49</v>
      </c>
      <c r="D51" s="164" t="s">
        <v>88</v>
      </c>
      <c r="E51" s="190" t="s">
        <v>108</v>
      </c>
      <c r="F51" s="181"/>
      <c r="G51" s="181"/>
      <c r="H51" s="181">
        <f t="shared" si="0"/>
        <v>0</v>
      </c>
      <c r="I51" s="164"/>
    </row>
    <row r="52" spans="1:9" ht="114.75" x14ac:dyDescent="0.25">
      <c r="A52" s="164"/>
      <c r="B52" s="164" t="s">
        <v>148</v>
      </c>
      <c r="C52" s="164" t="s">
        <v>49</v>
      </c>
      <c r="D52" s="164" t="s">
        <v>71</v>
      </c>
      <c r="E52" s="190" t="s">
        <v>149</v>
      </c>
      <c r="F52" s="181">
        <v>0</v>
      </c>
      <c r="G52" s="181">
        <v>50000000</v>
      </c>
      <c r="H52" s="181">
        <f t="shared" si="0"/>
        <v>50000000</v>
      </c>
      <c r="I52" s="185" t="s">
        <v>171</v>
      </c>
    </row>
    <row r="53" spans="1:9" x14ac:dyDescent="0.25">
      <c r="A53" s="165"/>
      <c r="B53" s="202" t="s">
        <v>109</v>
      </c>
      <c r="C53" s="202"/>
      <c r="D53" s="202"/>
      <c r="E53" s="202"/>
      <c r="F53" s="181">
        <f>F54+F55</f>
        <v>102274213</v>
      </c>
      <c r="G53" s="181">
        <f>G54+G55</f>
        <v>102274213</v>
      </c>
      <c r="H53" s="181">
        <f t="shared" si="0"/>
        <v>0</v>
      </c>
      <c r="I53" s="165"/>
    </row>
    <row r="54" spans="1:9" x14ac:dyDescent="0.25">
      <c r="A54" s="165"/>
      <c r="B54" s="164" t="s">
        <v>107</v>
      </c>
      <c r="C54" s="45" t="s">
        <v>110</v>
      </c>
      <c r="D54" s="171" t="s">
        <v>71</v>
      </c>
      <c r="E54" s="45" t="s">
        <v>111</v>
      </c>
      <c r="F54" s="44">
        <v>27203979</v>
      </c>
      <c r="G54" s="44">
        <v>27203979</v>
      </c>
      <c r="H54" s="181">
        <f t="shared" si="0"/>
        <v>0</v>
      </c>
      <c r="I54" s="165"/>
    </row>
    <row r="55" spans="1:9" x14ac:dyDescent="0.25">
      <c r="A55" s="165"/>
      <c r="B55" s="164">
        <v>2</v>
      </c>
      <c r="C55" s="45"/>
      <c r="D55" s="45"/>
      <c r="E55" s="45" t="s">
        <v>150</v>
      </c>
      <c r="F55" s="44">
        <v>75070234</v>
      </c>
      <c r="G55" s="44">
        <v>75070234</v>
      </c>
      <c r="H55" s="181">
        <f t="shared" si="0"/>
        <v>0</v>
      </c>
      <c r="I55" s="165"/>
    </row>
    <row r="56" spans="1:9" x14ac:dyDescent="0.25">
      <c r="A56" s="165"/>
      <c r="B56" s="171"/>
      <c r="C56" s="171"/>
      <c r="D56" s="171"/>
      <c r="E56" s="42"/>
      <c r="F56" s="181"/>
      <c r="G56" s="44"/>
      <c r="H56" s="181">
        <f t="shared" si="0"/>
        <v>0</v>
      </c>
      <c r="I56" s="164"/>
    </row>
    <row r="57" spans="1:9" x14ac:dyDescent="0.25">
      <c r="A57" s="165"/>
      <c r="B57" s="171"/>
      <c r="C57" s="171"/>
      <c r="D57" s="171"/>
      <c r="E57" s="42"/>
      <c r="F57" s="181"/>
      <c r="G57" s="44"/>
      <c r="H57" s="181">
        <f t="shared" si="0"/>
        <v>0</v>
      </c>
      <c r="I57" s="164"/>
    </row>
    <row r="58" spans="1:9" x14ac:dyDescent="0.25">
      <c r="A58" s="204" t="s">
        <v>112</v>
      </c>
      <c r="B58" s="204"/>
      <c r="C58" s="204"/>
      <c r="D58" s="204"/>
      <c r="E58" s="204"/>
      <c r="F58" s="181">
        <f>F62+F64+F69</f>
        <v>36400000</v>
      </c>
      <c r="G58" s="181">
        <f>G62+G64+G69</f>
        <v>41400000</v>
      </c>
      <c r="H58" s="181">
        <f t="shared" si="0"/>
        <v>5000000</v>
      </c>
      <c r="I58" s="164"/>
    </row>
    <row r="59" spans="1:9" x14ac:dyDescent="0.25">
      <c r="A59" s="202" t="s">
        <v>113</v>
      </c>
      <c r="B59" s="202"/>
      <c r="C59" s="202"/>
      <c r="D59" s="202"/>
      <c r="E59" s="202"/>
      <c r="F59" s="44">
        <v>0</v>
      </c>
      <c r="G59" s="44"/>
      <c r="H59" s="181">
        <f t="shared" si="0"/>
        <v>0</v>
      </c>
      <c r="I59" s="164"/>
    </row>
    <row r="60" spans="1:9" x14ac:dyDescent="0.25">
      <c r="A60" s="202" t="s">
        <v>114</v>
      </c>
      <c r="B60" s="202"/>
      <c r="C60" s="202"/>
      <c r="D60" s="202"/>
      <c r="E60" s="202"/>
      <c r="F60" s="44">
        <v>0</v>
      </c>
      <c r="G60" s="44"/>
      <c r="H60" s="181">
        <f t="shared" si="0"/>
        <v>0</v>
      </c>
      <c r="I60" s="165"/>
    </row>
    <row r="61" spans="1:9" x14ac:dyDescent="0.25">
      <c r="A61" s="202" t="s">
        <v>115</v>
      </c>
      <c r="B61" s="202"/>
      <c r="C61" s="202"/>
      <c r="D61" s="202"/>
      <c r="E61" s="202"/>
      <c r="F61" s="44"/>
      <c r="G61" s="44"/>
      <c r="H61" s="181">
        <f t="shared" si="0"/>
        <v>0</v>
      </c>
      <c r="I61" s="164"/>
    </row>
    <row r="62" spans="1:9" x14ac:dyDescent="0.25">
      <c r="A62" s="202" t="s">
        <v>116</v>
      </c>
      <c r="B62" s="202"/>
      <c r="C62" s="202"/>
      <c r="D62" s="202"/>
      <c r="E62" s="202"/>
      <c r="F62" s="181">
        <f>F63</f>
        <v>5800000</v>
      </c>
      <c r="G62" s="181">
        <f>G63</f>
        <v>5800000</v>
      </c>
      <c r="H62" s="181">
        <f t="shared" si="0"/>
        <v>0</v>
      </c>
      <c r="I62" s="165"/>
    </row>
    <row r="63" spans="1:9" x14ac:dyDescent="0.25">
      <c r="A63" s="165"/>
      <c r="B63" s="171">
        <v>1</v>
      </c>
      <c r="C63" s="171" t="s">
        <v>117</v>
      </c>
      <c r="D63" s="171" t="s">
        <v>88</v>
      </c>
      <c r="E63" s="192" t="s">
        <v>18</v>
      </c>
      <c r="F63" s="44">
        <v>5800000</v>
      </c>
      <c r="G63" s="44">
        <v>5800000</v>
      </c>
      <c r="H63" s="181">
        <f t="shared" si="0"/>
        <v>0</v>
      </c>
      <c r="I63" s="165"/>
    </row>
    <row r="64" spans="1:9" x14ac:dyDescent="0.25">
      <c r="A64" s="202" t="s">
        <v>118</v>
      </c>
      <c r="B64" s="202"/>
      <c r="C64" s="202"/>
      <c r="D64" s="202"/>
      <c r="E64" s="202"/>
      <c r="F64" s="181">
        <f>+F66+F65</f>
        <v>30500000</v>
      </c>
      <c r="G64" s="181">
        <f>+G66+G65</f>
        <v>35500000</v>
      </c>
      <c r="H64" s="181">
        <f t="shared" si="0"/>
        <v>5000000</v>
      </c>
      <c r="I64" s="164"/>
    </row>
    <row r="65" spans="1:9" ht="25.5" x14ac:dyDescent="0.25">
      <c r="A65" s="165"/>
      <c r="B65" s="171">
        <v>1</v>
      </c>
      <c r="C65" s="171" t="s">
        <v>119</v>
      </c>
      <c r="D65" s="171" t="s">
        <v>88</v>
      </c>
      <c r="E65" s="193" t="s">
        <v>19</v>
      </c>
      <c r="F65" s="44">
        <v>25000000</v>
      </c>
      <c r="G65" s="44">
        <f>25000000+5000000</f>
        <v>30000000</v>
      </c>
      <c r="H65" s="181">
        <f t="shared" si="0"/>
        <v>5000000</v>
      </c>
      <c r="I65" s="173" t="s">
        <v>173</v>
      </c>
    </row>
    <row r="66" spans="1:9" x14ac:dyDescent="0.25">
      <c r="A66" s="165"/>
      <c r="B66" s="171">
        <v>2</v>
      </c>
      <c r="C66" s="171" t="s">
        <v>120</v>
      </c>
      <c r="D66" s="171" t="s">
        <v>71</v>
      </c>
      <c r="E66" s="42" t="s">
        <v>20</v>
      </c>
      <c r="F66" s="44">
        <v>5500000</v>
      </c>
      <c r="G66" s="44">
        <v>5500000</v>
      </c>
      <c r="H66" s="181">
        <f t="shared" si="0"/>
        <v>0</v>
      </c>
      <c r="I66" s="165"/>
    </row>
    <row r="67" spans="1:9" x14ac:dyDescent="0.25">
      <c r="A67" s="202" t="s">
        <v>121</v>
      </c>
      <c r="B67" s="202"/>
      <c r="C67" s="202"/>
      <c r="D67" s="202"/>
      <c r="E67" s="202"/>
      <c r="F67" s="181"/>
      <c r="G67" s="181"/>
      <c r="H67" s="181">
        <f t="shared" si="0"/>
        <v>0</v>
      </c>
      <c r="I67" s="165"/>
    </row>
    <row r="68" spans="1:9" x14ac:dyDescent="0.25">
      <c r="A68" s="165"/>
      <c r="B68" s="171">
        <v>1</v>
      </c>
      <c r="C68" s="205" t="s">
        <v>122</v>
      </c>
      <c r="D68" s="171" t="s">
        <v>88</v>
      </c>
      <c r="E68" s="206" t="s">
        <v>67</v>
      </c>
      <c r="F68" s="44">
        <v>0</v>
      </c>
      <c r="G68" s="44"/>
      <c r="H68" s="181">
        <f t="shared" si="0"/>
        <v>0</v>
      </c>
      <c r="I68" s="171"/>
    </row>
    <row r="69" spans="1:9" x14ac:dyDescent="0.25">
      <c r="A69" s="165"/>
      <c r="B69" s="171">
        <v>2</v>
      </c>
      <c r="C69" s="205"/>
      <c r="D69" s="171" t="s">
        <v>71</v>
      </c>
      <c r="E69" s="206"/>
      <c r="F69" s="44">
        <v>100000</v>
      </c>
      <c r="G69" s="44">
        <v>100000</v>
      </c>
      <c r="H69" s="181">
        <f t="shared" si="0"/>
        <v>0</v>
      </c>
      <c r="I69" s="165"/>
    </row>
    <row r="70" spans="1:9" x14ac:dyDescent="0.25">
      <c r="A70" s="204" t="s">
        <v>123</v>
      </c>
      <c r="B70" s="204"/>
      <c r="C70" s="204"/>
      <c r="D70" s="204"/>
      <c r="E70" s="204"/>
      <c r="F70" s="181">
        <f>SUM(F71:F91)</f>
        <v>21415000</v>
      </c>
      <c r="G70" s="181">
        <f>SUM(G71:G91)</f>
        <v>21415000</v>
      </c>
      <c r="H70" s="181">
        <f t="shared" si="0"/>
        <v>0</v>
      </c>
      <c r="I70" s="165"/>
    </row>
    <row r="71" spans="1:9" x14ac:dyDescent="0.25">
      <c r="A71" s="171"/>
      <c r="B71" s="171">
        <v>1</v>
      </c>
      <c r="C71" s="171" t="s">
        <v>124</v>
      </c>
      <c r="D71" s="171" t="s">
        <v>71</v>
      </c>
      <c r="E71" s="193" t="s">
        <v>22</v>
      </c>
      <c r="F71" s="174">
        <v>5000000</v>
      </c>
      <c r="G71" s="174">
        <v>5000000</v>
      </c>
      <c r="H71" s="181">
        <f t="shared" si="0"/>
        <v>0</v>
      </c>
      <c r="I71" s="165"/>
    </row>
    <row r="72" spans="1:9" x14ac:dyDescent="0.25">
      <c r="A72" s="165"/>
      <c r="B72" s="205">
        <v>2</v>
      </c>
      <c r="C72" s="205" t="s">
        <v>37</v>
      </c>
      <c r="D72" s="171" t="s">
        <v>88</v>
      </c>
      <c r="E72" s="206" t="s">
        <v>23</v>
      </c>
      <c r="F72" s="44">
        <v>5000000</v>
      </c>
      <c r="G72" s="44">
        <v>5000000</v>
      </c>
      <c r="H72" s="181">
        <f t="shared" ref="H72:H102" si="2">G72-F72</f>
        <v>0</v>
      </c>
      <c r="I72" s="165"/>
    </row>
    <row r="73" spans="1:9" x14ac:dyDescent="0.25">
      <c r="A73" s="165"/>
      <c r="B73" s="205"/>
      <c r="C73" s="205"/>
      <c r="D73" s="171" t="s">
        <v>71</v>
      </c>
      <c r="E73" s="206"/>
      <c r="F73" s="44"/>
      <c r="G73" s="44"/>
      <c r="H73" s="181">
        <f t="shared" si="2"/>
        <v>0</v>
      </c>
      <c r="I73" s="165"/>
    </row>
    <row r="74" spans="1:9" x14ac:dyDescent="0.25">
      <c r="A74" s="165"/>
      <c r="B74" s="205">
        <v>3</v>
      </c>
      <c r="C74" s="205" t="s">
        <v>39</v>
      </c>
      <c r="D74" s="171" t="s">
        <v>88</v>
      </c>
      <c r="E74" s="206" t="s">
        <v>24</v>
      </c>
      <c r="F74" s="44"/>
      <c r="G74" s="44"/>
      <c r="H74" s="181">
        <f t="shared" si="2"/>
        <v>0</v>
      </c>
      <c r="I74" s="165"/>
    </row>
    <row r="75" spans="1:9" x14ac:dyDescent="0.25">
      <c r="A75" s="165"/>
      <c r="B75" s="205"/>
      <c r="C75" s="205"/>
      <c r="D75" s="171" t="s">
        <v>71</v>
      </c>
      <c r="E75" s="206"/>
      <c r="F75" s="44">
        <v>4500000</v>
      </c>
      <c r="G75" s="44">
        <v>4500000</v>
      </c>
      <c r="H75" s="181">
        <f t="shared" si="2"/>
        <v>0</v>
      </c>
      <c r="I75" s="165"/>
    </row>
    <row r="76" spans="1:9" x14ac:dyDescent="0.25">
      <c r="A76" s="165"/>
      <c r="B76" s="205">
        <v>4</v>
      </c>
      <c r="C76" s="205" t="s">
        <v>125</v>
      </c>
      <c r="D76" s="171" t="s">
        <v>88</v>
      </c>
      <c r="E76" s="206" t="s">
        <v>25</v>
      </c>
      <c r="F76" s="44"/>
      <c r="G76" s="44"/>
      <c r="H76" s="181">
        <f t="shared" si="2"/>
        <v>0</v>
      </c>
      <c r="I76" s="165"/>
    </row>
    <row r="77" spans="1:9" x14ac:dyDescent="0.25">
      <c r="A77" s="165"/>
      <c r="B77" s="205"/>
      <c r="C77" s="205"/>
      <c r="D77" s="171" t="s">
        <v>71</v>
      </c>
      <c r="E77" s="206"/>
      <c r="F77" s="44"/>
      <c r="G77" s="44"/>
      <c r="H77" s="181">
        <f t="shared" si="2"/>
        <v>0</v>
      </c>
      <c r="I77" s="165"/>
    </row>
    <row r="78" spans="1:9" x14ac:dyDescent="0.25">
      <c r="A78" s="165"/>
      <c r="B78" s="205">
        <v>5</v>
      </c>
      <c r="C78" s="205" t="s">
        <v>41</v>
      </c>
      <c r="D78" s="171" t="s">
        <v>88</v>
      </c>
      <c r="E78" s="206" t="s">
        <v>26</v>
      </c>
      <c r="F78" s="44"/>
      <c r="G78" s="44"/>
      <c r="H78" s="181">
        <f t="shared" si="2"/>
        <v>0</v>
      </c>
      <c r="I78" s="165"/>
    </row>
    <row r="79" spans="1:9" x14ac:dyDescent="0.25">
      <c r="A79" s="165"/>
      <c r="B79" s="205"/>
      <c r="C79" s="205"/>
      <c r="D79" s="171" t="s">
        <v>71</v>
      </c>
      <c r="E79" s="206"/>
      <c r="F79" s="44"/>
      <c r="G79" s="44"/>
      <c r="H79" s="181">
        <f t="shared" si="2"/>
        <v>0</v>
      </c>
      <c r="I79" s="165"/>
    </row>
    <row r="80" spans="1:9" x14ac:dyDescent="0.25">
      <c r="A80" s="165"/>
      <c r="B80" s="205">
        <v>6</v>
      </c>
      <c r="C80" s="205" t="s">
        <v>38</v>
      </c>
      <c r="D80" s="171" t="s">
        <v>88</v>
      </c>
      <c r="E80" s="206" t="s">
        <v>27</v>
      </c>
      <c r="F80" s="44">
        <v>1350000</v>
      </c>
      <c r="G80" s="44">
        <v>1350000</v>
      </c>
      <c r="H80" s="181">
        <f t="shared" si="2"/>
        <v>0</v>
      </c>
      <c r="I80" s="165"/>
    </row>
    <row r="81" spans="1:9" x14ac:dyDescent="0.25">
      <c r="A81" s="165"/>
      <c r="B81" s="205"/>
      <c r="C81" s="205"/>
      <c r="D81" s="171" t="s">
        <v>71</v>
      </c>
      <c r="E81" s="206"/>
      <c r="F81" s="44">
        <v>2565000</v>
      </c>
      <c r="G81" s="44">
        <v>2565000</v>
      </c>
      <c r="H81" s="181">
        <f t="shared" si="2"/>
        <v>0</v>
      </c>
      <c r="I81" s="165"/>
    </row>
    <row r="82" spans="1:9" x14ac:dyDescent="0.25">
      <c r="A82" s="165"/>
      <c r="B82" s="205">
        <v>7</v>
      </c>
      <c r="C82" s="205" t="s">
        <v>126</v>
      </c>
      <c r="D82" s="171" t="s">
        <v>88</v>
      </c>
      <c r="E82" s="206" t="s">
        <v>28</v>
      </c>
      <c r="F82" s="44"/>
      <c r="G82" s="44"/>
      <c r="H82" s="181">
        <f t="shared" si="2"/>
        <v>0</v>
      </c>
      <c r="I82" s="165"/>
    </row>
    <row r="83" spans="1:9" x14ac:dyDescent="0.25">
      <c r="A83" s="165"/>
      <c r="B83" s="205"/>
      <c r="C83" s="205"/>
      <c r="D83" s="171" t="s">
        <v>71</v>
      </c>
      <c r="E83" s="206"/>
      <c r="F83" s="44"/>
      <c r="G83" s="44"/>
      <c r="H83" s="181">
        <f t="shared" si="2"/>
        <v>0</v>
      </c>
      <c r="I83" s="165"/>
    </row>
    <row r="84" spans="1:9" x14ac:dyDescent="0.25">
      <c r="A84" s="165"/>
      <c r="B84" s="205">
        <v>8</v>
      </c>
      <c r="C84" s="205" t="s">
        <v>42</v>
      </c>
      <c r="D84" s="171" t="s">
        <v>88</v>
      </c>
      <c r="E84" s="206" t="s">
        <v>29</v>
      </c>
      <c r="F84" s="44">
        <v>0</v>
      </c>
      <c r="G84" s="44">
        <v>0</v>
      </c>
      <c r="H84" s="181">
        <f t="shared" si="2"/>
        <v>0</v>
      </c>
      <c r="I84" s="165"/>
    </row>
    <row r="85" spans="1:9" x14ac:dyDescent="0.25">
      <c r="A85" s="165"/>
      <c r="B85" s="205"/>
      <c r="C85" s="205"/>
      <c r="D85" s="171" t="s">
        <v>71</v>
      </c>
      <c r="E85" s="206"/>
      <c r="F85" s="44">
        <v>1000000</v>
      </c>
      <c r="G85" s="44">
        <v>1000000</v>
      </c>
      <c r="H85" s="181">
        <f t="shared" si="2"/>
        <v>0</v>
      </c>
      <c r="I85" s="165"/>
    </row>
    <row r="86" spans="1:9" x14ac:dyDescent="0.25">
      <c r="A86" s="165"/>
      <c r="B86" s="205">
        <v>9</v>
      </c>
      <c r="C86" s="205" t="s">
        <v>127</v>
      </c>
      <c r="D86" s="171" t="s">
        <v>88</v>
      </c>
      <c r="E86" s="206" t="s">
        <v>30</v>
      </c>
      <c r="F86" s="44"/>
      <c r="G86" s="44"/>
      <c r="H86" s="181">
        <f t="shared" si="2"/>
        <v>0</v>
      </c>
      <c r="I86" s="165"/>
    </row>
    <row r="87" spans="1:9" x14ac:dyDescent="0.25">
      <c r="A87" s="165"/>
      <c r="B87" s="205"/>
      <c r="C87" s="205"/>
      <c r="D87" s="171" t="s">
        <v>71</v>
      </c>
      <c r="E87" s="206"/>
      <c r="F87" s="44"/>
      <c r="G87" s="44"/>
      <c r="H87" s="181">
        <f t="shared" si="2"/>
        <v>0</v>
      </c>
      <c r="I87" s="165"/>
    </row>
    <row r="88" spans="1:9" x14ac:dyDescent="0.25">
      <c r="A88" s="165"/>
      <c r="B88" s="205">
        <v>10</v>
      </c>
      <c r="C88" s="205" t="s">
        <v>128</v>
      </c>
      <c r="D88" s="171" t="s">
        <v>88</v>
      </c>
      <c r="E88" s="206" t="s">
        <v>129</v>
      </c>
      <c r="F88" s="44"/>
      <c r="G88" s="44"/>
      <c r="H88" s="181">
        <f t="shared" si="2"/>
        <v>0</v>
      </c>
      <c r="I88" s="165"/>
    </row>
    <row r="89" spans="1:9" x14ac:dyDescent="0.25">
      <c r="A89" s="165"/>
      <c r="B89" s="205"/>
      <c r="C89" s="205"/>
      <c r="D89" s="171" t="s">
        <v>71</v>
      </c>
      <c r="E89" s="206"/>
      <c r="F89" s="44"/>
      <c r="G89" s="44"/>
      <c r="H89" s="181">
        <f t="shared" si="2"/>
        <v>0</v>
      </c>
      <c r="I89" s="165"/>
    </row>
    <row r="90" spans="1:9" x14ac:dyDescent="0.25">
      <c r="A90" s="165"/>
      <c r="B90" s="205">
        <v>11</v>
      </c>
      <c r="C90" s="205" t="s">
        <v>43</v>
      </c>
      <c r="D90" s="171" t="s">
        <v>88</v>
      </c>
      <c r="E90" s="206" t="s">
        <v>31</v>
      </c>
      <c r="F90" s="44">
        <v>2000000</v>
      </c>
      <c r="G90" s="44">
        <v>2000000</v>
      </c>
      <c r="H90" s="181">
        <f t="shared" si="2"/>
        <v>0</v>
      </c>
      <c r="I90" s="165"/>
    </row>
    <row r="91" spans="1:9" x14ac:dyDescent="0.25">
      <c r="A91" s="165"/>
      <c r="B91" s="205"/>
      <c r="C91" s="205"/>
      <c r="D91" s="171" t="s">
        <v>71</v>
      </c>
      <c r="E91" s="206"/>
      <c r="F91" s="44"/>
      <c r="G91" s="44"/>
      <c r="H91" s="181">
        <f t="shared" si="2"/>
        <v>0</v>
      </c>
      <c r="I91" s="165"/>
    </row>
    <row r="92" spans="1:9" x14ac:dyDescent="0.25">
      <c r="A92" s="204" t="s">
        <v>130</v>
      </c>
      <c r="B92" s="204"/>
      <c r="C92" s="204"/>
      <c r="D92" s="204"/>
      <c r="E92" s="204"/>
      <c r="F92" s="181">
        <f>F93+F94</f>
        <v>3187454</v>
      </c>
      <c r="G92" s="181">
        <f>G93+G94</f>
        <v>3187454</v>
      </c>
      <c r="H92" s="181">
        <f t="shared" si="2"/>
        <v>0</v>
      </c>
      <c r="I92" s="165"/>
    </row>
    <row r="93" spans="1:9" x14ac:dyDescent="0.25">
      <c r="A93" s="165"/>
      <c r="B93" s="171">
        <v>1</v>
      </c>
      <c r="C93" s="205" t="s">
        <v>131</v>
      </c>
      <c r="D93" s="171" t="s">
        <v>71</v>
      </c>
      <c r="E93" s="206" t="s">
        <v>132</v>
      </c>
      <c r="F93" s="181"/>
      <c r="G93" s="44">
        <f>450-450</f>
        <v>0</v>
      </c>
      <c r="H93" s="181">
        <f t="shared" si="2"/>
        <v>0</v>
      </c>
      <c r="I93" s="165"/>
    </row>
    <row r="94" spans="1:9" x14ac:dyDescent="0.25">
      <c r="A94" s="165"/>
      <c r="B94" s="171">
        <v>2</v>
      </c>
      <c r="C94" s="205"/>
      <c r="D94" s="171" t="s">
        <v>88</v>
      </c>
      <c r="E94" s="206"/>
      <c r="F94" s="181">
        <v>3187454</v>
      </c>
      <c r="G94" s="44">
        <v>3187454</v>
      </c>
      <c r="H94" s="181">
        <f t="shared" si="2"/>
        <v>0</v>
      </c>
      <c r="I94" s="165"/>
    </row>
    <row r="95" spans="1:9" x14ac:dyDescent="0.25">
      <c r="A95" s="204" t="s">
        <v>133</v>
      </c>
      <c r="B95" s="204"/>
      <c r="C95" s="204"/>
      <c r="D95" s="204"/>
      <c r="E95" s="204"/>
      <c r="F95" s="181">
        <v>0</v>
      </c>
      <c r="G95" s="181"/>
      <c r="H95" s="181">
        <f t="shared" si="2"/>
        <v>0</v>
      </c>
      <c r="I95" s="165"/>
    </row>
    <row r="96" spans="1:9" x14ac:dyDescent="0.25">
      <c r="A96" s="204" t="s">
        <v>134</v>
      </c>
      <c r="B96" s="204"/>
      <c r="C96" s="204"/>
      <c r="D96" s="204"/>
      <c r="E96" s="204"/>
      <c r="F96" s="181">
        <v>0</v>
      </c>
      <c r="G96" s="181">
        <v>0</v>
      </c>
      <c r="H96" s="181">
        <f t="shared" si="2"/>
        <v>0</v>
      </c>
      <c r="I96" s="165"/>
    </row>
    <row r="97" spans="1:9" x14ac:dyDescent="0.25">
      <c r="A97" s="204" t="s">
        <v>135</v>
      </c>
      <c r="B97" s="204"/>
      <c r="C97" s="204"/>
      <c r="D97" s="204"/>
      <c r="E97" s="204"/>
      <c r="F97" s="165">
        <f>F98+F99+F100+F101+F102</f>
        <v>448539215</v>
      </c>
      <c r="G97" s="165">
        <f>G98+G99+G100+G101+G102</f>
        <v>450777303</v>
      </c>
      <c r="H97" s="181">
        <f t="shared" si="2"/>
        <v>2238088</v>
      </c>
      <c r="I97" s="165"/>
    </row>
    <row r="98" spans="1:9" ht="25.5" x14ac:dyDescent="0.25">
      <c r="A98" s="165"/>
      <c r="B98" s="171" t="s">
        <v>107</v>
      </c>
      <c r="C98" s="205" t="s">
        <v>136</v>
      </c>
      <c r="D98" s="171" t="s">
        <v>71</v>
      </c>
      <c r="E98" s="210" t="s">
        <v>33</v>
      </c>
      <c r="F98" s="174">
        <v>298539215</v>
      </c>
      <c r="G98" s="171">
        <v>293517868</v>
      </c>
      <c r="H98" s="181">
        <f t="shared" si="2"/>
        <v>-5021347</v>
      </c>
      <c r="I98" s="173" t="s">
        <v>178</v>
      </c>
    </row>
    <row r="99" spans="1:9" x14ac:dyDescent="0.25">
      <c r="A99" s="165"/>
      <c r="B99" s="171"/>
      <c r="C99" s="205"/>
      <c r="D99" s="171" t="s">
        <v>88</v>
      </c>
      <c r="E99" s="210"/>
      <c r="F99" s="171"/>
      <c r="G99" s="171"/>
      <c r="H99" s="181">
        <f t="shared" si="2"/>
        <v>0</v>
      </c>
      <c r="I99" s="194"/>
    </row>
    <row r="100" spans="1:9" x14ac:dyDescent="0.25">
      <c r="A100" s="165"/>
      <c r="B100" s="171"/>
      <c r="C100" s="205"/>
      <c r="D100" s="171" t="s">
        <v>137</v>
      </c>
      <c r="E100" s="210"/>
      <c r="F100" s="171"/>
      <c r="G100" s="171"/>
      <c r="H100" s="181">
        <f t="shared" si="2"/>
        <v>0</v>
      </c>
      <c r="I100" s="194"/>
    </row>
    <row r="101" spans="1:9" ht="25.5" x14ac:dyDescent="0.25">
      <c r="A101" s="165"/>
      <c r="B101" s="171">
        <v>2</v>
      </c>
      <c r="C101" s="171" t="s">
        <v>138</v>
      </c>
      <c r="D101" s="171" t="s">
        <v>88</v>
      </c>
      <c r="E101" s="175" t="s">
        <v>34</v>
      </c>
      <c r="F101" s="171">
        <v>150000000</v>
      </c>
      <c r="G101" s="171">
        <v>150000000</v>
      </c>
      <c r="H101" s="181">
        <f t="shared" si="2"/>
        <v>0</v>
      </c>
      <c r="I101" s="194"/>
    </row>
    <row r="102" spans="1:9" x14ac:dyDescent="0.25">
      <c r="A102" s="165"/>
      <c r="B102" s="171" t="s">
        <v>139</v>
      </c>
      <c r="C102" s="171" t="s">
        <v>140</v>
      </c>
      <c r="D102" s="171" t="s">
        <v>71</v>
      </c>
      <c r="E102" s="175" t="s">
        <v>35</v>
      </c>
      <c r="F102" s="171"/>
      <c r="G102" s="171">
        <v>7259435</v>
      </c>
      <c r="H102" s="181">
        <f t="shared" si="2"/>
        <v>7259435</v>
      </c>
      <c r="I102" s="194" t="s">
        <v>174</v>
      </c>
    </row>
    <row r="103" spans="1:9" x14ac:dyDescent="0.25">
      <c r="A103" s="194"/>
      <c r="B103" s="194"/>
      <c r="C103" s="194"/>
      <c r="D103" s="194"/>
      <c r="E103" s="186"/>
      <c r="F103" s="195">
        <f>F4+F49+F58+F70+F92+F95+F96+F97</f>
        <v>858008037</v>
      </c>
      <c r="G103" s="195">
        <f>G4+G49+G58+G70+G92+G95+G96+G97</f>
        <v>938073174</v>
      </c>
      <c r="H103" s="195">
        <f>G103-F103</f>
        <v>80065137</v>
      </c>
      <c r="I103" s="194"/>
    </row>
    <row r="104" spans="1:9" x14ac:dyDescent="0.25">
      <c r="G104" s="198"/>
    </row>
  </sheetData>
  <mergeCells count="59">
    <mergeCell ref="D2:I2"/>
    <mergeCell ref="C98:C100"/>
    <mergeCell ref="E98:E100"/>
    <mergeCell ref="A1:H1"/>
    <mergeCell ref="A92:E92"/>
    <mergeCell ref="C93:C94"/>
    <mergeCell ref="E93:E94"/>
    <mergeCell ref="A95:E95"/>
    <mergeCell ref="A96:E96"/>
    <mergeCell ref="A97:E97"/>
    <mergeCell ref="B88:B89"/>
    <mergeCell ref="C88:C89"/>
    <mergeCell ref="E88:E89"/>
    <mergeCell ref="B90:B91"/>
    <mergeCell ref="C90:C91"/>
    <mergeCell ref="E90:E91"/>
    <mergeCell ref="B84:B85"/>
    <mergeCell ref="C84:C85"/>
    <mergeCell ref="E84:E85"/>
    <mergeCell ref="B86:B87"/>
    <mergeCell ref="C86:C87"/>
    <mergeCell ref="E86:E87"/>
    <mergeCell ref="B80:B81"/>
    <mergeCell ref="C80:C81"/>
    <mergeCell ref="E80:E81"/>
    <mergeCell ref="B82:B83"/>
    <mergeCell ref="C82:C83"/>
    <mergeCell ref="E82:E83"/>
    <mergeCell ref="B76:B77"/>
    <mergeCell ref="C76:C77"/>
    <mergeCell ref="E76:E77"/>
    <mergeCell ref="B78:B79"/>
    <mergeCell ref="C78:C79"/>
    <mergeCell ref="E78:E79"/>
    <mergeCell ref="A70:E70"/>
    <mergeCell ref="B72:B73"/>
    <mergeCell ref="C72:C73"/>
    <mergeCell ref="E72:E73"/>
    <mergeCell ref="B74:B75"/>
    <mergeCell ref="C74:C75"/>
    <mergeCell ref="E74:E75"/>
    <mergeCell ref="A61:E61"/>
    <mergeCell ref="A62:E62"/>
    <mergeCell ref="A64:E64"/>
    <mergeCell ref="A67:E67"/>
    <mergeCell ref="C68:C69"/>
    <mergeCell ref="E68:E69"/>
    <mergeCell ref="A60:E60"/>
    <mergeCell ref="A4:E4"/>
    <mergeCell ref="A6:E6"/>
    <mergeCell ref="A38:E38"/>
    <mergeCell ref="A39:E39"/>
    <mergeCell ref="A40:E40"/>
    <mergeCell ref="A41:E41"/>
    <mergeCell ref="A49:E49"/>
    <mergeCell ref="A50:E50"/>
    <mergeCell ref="B53:E53"/>
    <mergeCell ref="A58:E58"/>
    <mergeCell ref="A59:E5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H25"/>
  <sheetViews>
    <sheetView workbookViewId="0">
      <selection activeCell="E4" sqref="E4"/>
    </sheetView>
  </sheetViews>
  <sheetFormatPr defaultRowHeight="15" x14ac:dyDescent="0.25"/>
  <cols>
    <col min="2" max="2" width="19.7109375" customWidth="1"/>
    <col min="3" max="3" width="20" customWidth="1"/>
    <col min="4" max="4" width="21.28515625" customWidth="1"/>
    <col min="5" max="5" width="15.42578125" customWidth="1"/>
    <col min="6" max="6" width="31.42578125" customWidth="1"/>
  </cols>
  <sheetData>
    <row r="1" spans="1:8" ht="15.75" thickBot="1" x14ac:dyDescent="0.3">
      <c r="A1" s="215" t="s">
        <v>59</v>
      </c>
      <c r="B1" s="216"/>
      <c r="C1" s="216"/>
      <c r="D1" s="216"/>
      <c r="E1" s="216"/>
      <c r="F1" s="217"/>
    </row>
    <row r="2" spans="1:8" ht="15.75" thickBot="1" x14ac:dyDescent="0.3">
      <c r="A2" s="215" t="s">
        <v>0</v>
      </c>
      <c r="B2" s="216"/>
      <c r="C2" s="216"/>
      <c r="D2" s="216"/>
      <c r="E2" s="216"/>
      <c r="F2" s="217"/>
    </row>
    <row r="3" spans="1:8" ht="15.75" thickBot="1" x14ac:dyDescent="0.3">
      <c r="A3" s="69" t="s">
        <v>4</v>
      </c>
      <c r="B3" s="70" t="s">
        <v>1</v>
      </c>
      <c r="C3" s="71" t="s">
        <v>142</v>
      </c>
      <c r="D3" s="71" t="s">
        <v>2</v>
      </c>
      <c r="E3" s="71" t="s">
        <v>3</v>
      </c>
      <c r="F3" s="35" t="s">
        <v>51</v>
      </c>
    </row>
    <row r="4" spans="1:8" x14ac:dyDescent="0.25">
      <c r="A4" s="65" t="s">
        <v>21</v>
      </c>
      <c r="B4" s="66" t="s">
        <v>155</v>
      </c>
      <c r="C4" s="67">
        <v>508000</v>
      </c>
      <c r="D4" s="67">
        <v>508000</v>
      </c>
      <c r="E4" s="67">
        <v>0</v>
      </c>
      <c r="F4" s="68"/>
    </row>
    <row r="5" spans="1:8" ht="26.25" x14ac:dyDescent="0.25">
      <c r="A5" s="49" t="s">
        <v>12</v>
      </c>
      <c r="B5" s="47" t="s">
        <v>68</v>
      </c>
      <c r="C5" s="50">
        <v>0</v>
      </c>
      <c r="D5" s="51">
        <v>755452</v>
      </c>
      <c r="E5" s="51">
        <v>755452</v>
      </c>
      <c r="F5" s="52" t="s">
        <v>152</v>
      </c>
      <c r="G5" s="1"/>
      <c r="H5" s="1"/>
    </row>
    <row r="6" spans="1:8" ht="39" x14ac:dyDescent="0.25">
      <c r="A6" s="49" t="s">
        <v>179</v>
      </c>
      <c r="B6" s="47" t="s">
        <v>68</v>
      </c>
      <c r="C6" s="50">
        <v>0</v>
      </c>
      <c r="D6" s="51">
        <v>1050803</v>
      </c>
      <c r="E6" s="51">
        <f>D6-C6</f>
        <v>1050803</v>
      </c>
      <c r="F6" s="52" t="s">
        <v>180</v>
      </c>
      <c r="G6" s="1"/>
      <c r="H6" s="1"/>
    </row>
    <row r="7" spans="1:8" ht="26.25" x14ac:dyDescent="0.25">
      <c r="A7" s="53" t="s">
        <v>52</v>
      </c>
      <c r="B7" s="54" t="s">
        <v>53</v>
      </c>
      <c r="C7" s="55">
        <v>0</v>
      </c>
      <c r="D7" s="56">
        <v>53307</v>
      </c>
      <c r="E7" s="56">
        <v>53307</v>
      </c>
      <c r="F7" s="57" t="s">
        <v>153</v>
      </c>
      <c r="G7" s="1"/>
      <c r="H7" s="1"/>
    </row>
    <row r="8" spans="1:8" ht="27" thickBot="1" x14ac:dyDescent="0.3">
      <c r="A8" s="58" t="s">
        <v>55</v>
      </c>
      <c r="B8" s="59" t="s">
        <v>40</v>
      </c>
      <c r="C8" s="60">
        <v>54906776</v>
      </c>
      <c r="D8" s="61">
        <v>54098017</v>
      </c>
      <c r="E8" s="61">
        <f>D8-C8</f>
        <v>-808759</v>
      </c>
      <c r="F8" s="52" t="s">
        <v>154</v>
      </c>
      <c r="G8" s="1"/>
      <c r="H8" s="1"/>
    </row>
    <row r="9" spans="1:8" ht="15.75" thickBot="1" x14ac:dyDescent="0.3">
      <c r="A9" s="213" t="s">
        <v>6</v>
      </c>
      <c r="B9" s="214"/>
      <c r="C9" s="62">
        <f>SUM(C4:C8)</f>
        <v>55414776</v>
      </c>
      <c r="D9" s="64">
        <f t="shared" ref="D9:E9" si="0">SUM(D4:D8)</f>
        <v>56465579</v>
      </c>
      <c r="E9" s="64">
        <f>SUM(E4:E8)</f>
        <v>1050803</v>
      </c>
      <c r="F9" s="63"/>
      <c r="G9" s="1"/>
      <c r="H9" s="1"/>
    </row>
    <row r="10" spans="1:8" x14ac:dyDescent="0.25">
      <c r="D10" s="1"/>
      <c r="E10" s="1"/>
      <c r="F10" s="1"/>
      <c r="G10" s="1"/>
      <c r="H10" s="1"/>
    </row>
    <row r="11" spans="1:8" x14ac:dyDescent="0.25">
      <c r="D11" s="1"/>
      <c r="E11" s="1"/>
      <c r="F11" s="1"/>
      <c r="G11" s="1"/>
      <c r="H11" s="1"/>
    </row>
    <row r="12" spans="1:8" x14ac:dyDescent="0.25">
      <c r="D12" s="1"/>
      <c r="E12" s="1"/>
      <c r="F12" s="1"/>
      <c r="G12" s="1"/>
      <c r="H12" s="1"/>
    </row>
    <row r="13" spans="1:8" x14ac:dyDescent="0.25">
      <c r="D13" s="1"/>
      <c r="E13" s="1"/>
      <c r="F13" s="1"/>
      <c r="G13" s="1"/>
      <c r="H13" s="1"/>
    </row>
    <row r="14" spans="1:8" x14ac:dyDescent="0.25">
      <c r="D14" s="1"/>
      <c r="E14" s="1"/>
      <c r="F14" s="1"/>
      <c r="G14" s="1"/>
      <c r="H14" s="1"/>
    </row>
    <row r="15" spans="1:8" x14ac:dyDescent="0.25">
      <c r="D15" s="1"/>
      <c r="E15" s="1"/>
      <c r="F15" s="1"/>
      <c r="G15" s="1"/>
      <c r="H15" s="1"/>
    </row>
    <row r="16" spans="1:8" x14ac:dyDescent="0.25">
      <c r="D16" s="1"/>
      <c r="E16" s="1"/>
      <c r="F16" s="1"/>
      <c r="G16" s="1"/>
      <c r="H16" s="1"/>
    </row>
    <row r="17" spans="4:8" x14ac:dyDescent="0.25">
      <c r="D17" s="1"/>
      <c r="E17" s="1"/>
      <c r="F17" s="1"/>
      <c r="G17" s="1"/>
      <c r="H17" s="1"/>
    </row>
    <row r="18" spans="4:8" x14ac:dyDescent="0.25">
      <c r="D18" s="1"/>
      <c r="E18" s="1"/>
      <c r="F18" s="1"/>
      <c r="G18" s="1"/>
      <c r="H18" s="1"/>
    </row>
    <row r="19" spans="4:8" x14ac:dyDescent="0.25">
      <c r="D19" s="1"/>
      <c r="E19" s="1"/>
      <c r="F19" s="1"/>
      <c r="G19" s="1"/>
      <c r="H19" s="1"/>
    </row>
    <row r="20" spans="4:8" x14ac:dyDescent="0.25">
      <c r="D20" s="1"/>
      <c r="E20" s="1"/>
      <c r="F20" s="1"/>
      <c r="G20" s="1"/>
      <c r="H20" s="1"/>
    </row>
    <row r="21" spans="4:8" x14ac:dyDescent="0.25">
      <c r="D21" s="1"/>
      <c r="E21" s="1"/>
      <c r="F21" s="1"/>
      <c r="G21" s="1"/>
      <c r="H21" s="1"/>
    </row>
    <row r="22" spans="4:8" x14ac:dyDescent="0.25">
      <c r="D22" s="1"/>
      <c r="E22" s="1"/>
      <c r="F22" s="1"/>
      <c r="G22" s="1"/>
      <c r="H22" s="1"/>
    </row>
    <row r="23" spans="4:8" x14ac:dyDescent="0.25">
      <c r="D23" s="1"/>
      <c r="E23" s="1"/>
      <c r="F23" s="1"/>
      <c r="G23" s="1"/>
      <c r="H23" s="1"/>
    </row>
    <row r="24" spans="4:8" x14ac:dyDescent="0.25">
      <c r="D24" s="1"/>
      <c r="E24" s="1"/>
      <c r="F24" s="1"/>
      <c r="G24" s="1"/>
      <c r="H24" s="1"/>
    </row>
    <row r="25" spans="4:8" x14ac:dyDescent="0.25">
      <c r="D25" s="1"/>
      <c r="E25" s="1"/>
      <c r="F25" s="1"/>
      <c r="G25" s="1"/>
      <c r="H25" s="1"/>
    </row>
  </sheetData>
  <mergeCells count="3">
    <mergeCell ref="A9:B9"/>
    <mergeCell ref="A1:F1"/>
    <mergeCell ref="A2:F2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topLeftCell="A16" workbookViewId="0">
      <selection activeCell="D23" sqref="D23:E23"/>
    </sheetView>
  </sheetViews>
  <sheetFormatPr defaultRowHeight="15" x14ac:dyDescent="0.25"/>
  <cols>
    <col min="2" max="2" width="22.5703125" customWidth="1"/>
    <col min="3" max="3" width="21.42578125" customWidth="1"/>
    <col min="4" max="4" width="19.42578125" customWidth="1"/>
    <col min="5" max="5" width="20.140625" customWidth="1"/>
    <col min="6" max="6" width="15.5703125" customWidth="1"/>
  </cols>
  <sheetData>
    <row r="1" spans="1:6" ht="15.75" thickBot="1" x14ac:dyDescent="0.3">
      <c r="A1" s="222" t="s">
        <v>59</v>
      </c>
      <c r="B1" s="223"/>
      <c r="C1" s="223"/>
      <c r="D1" s="223"/>
      <c r="E1" s="223"/>
      <c r="F1" s="224"/>
    </row>
    <row r="2" spans="1:6" ht="15.75" thickBot="1" x14ac:dyDescent="0.3">
      <c r="A2" s="226" t="s">
        <v>36</v>
      </c>
      <c r="B2" s="227"/>
      <c r="C2" s="227"/>
      <c r="D2" s="227"/>
      <c r="E2" s="227"/>
      <c r="F2" s="228"/>
    </row>
    <row r="3" spans="1:6" ht="15.75" thickBot="1" x14ac:dyDescent="0.3">
      <c r="A3" s="69" t="s">
        <v>4</v>
      </c>
      <c r="B3" s="70" t="s">
        <v>1</v>
      </c>
      <c r="C3" s="71" t="s">
        <v>142</v>
      </c>
      <c r="D3" s="71" t="s">
        <v>2</v>
      </c>
      <c r="E3" s="71" t="s">
        <v>3</v>
      </c>
      <c r="F3" s="35" t="s">
        <v>51</v>
      </c>
    </row>
    <row r="4" spans="1:6" ht="60" customHeight="1" x14ac:dyDescent="0.25">
      <c r="A4" s="78" t="s">
        <v>44</v>
      </c>
      <c r="B4" s="225" t="s">
        <v>156</v>
      </c>
      <c r="C4" s="72">
        <v>37415647</v>
      </c>
      <c r="D4" s="72">
        <f>C4-457484</f>
        <v>36958163</v>
      </c>
      <c r="E4" s="72">
        <f>D4-C4</f>
        <v>-457484</v>
      </c>
      <c r="F4" s="82" t="s">
        <v>158</v>
      </c>
    </row>
    <row r="5" spans="1:6" ht="60" x14ac:dyDescent="0.25">
      <c r="A5" s="78" t="s">
        <v>45</v>
      </c>
      <c r="B5" s="225"/>
      <c r="C5" s="72">
        <v>7483129</v>
      </c>
      <c r="D5" s="72">
        <f>C5-91496</f>
        <v>7391633</v>
      </c>
      <c r="E5" s="72">
        <f t="shared" ref="E5:E6" si="0">D5-C5</f>
        <v>-91496</v>
      </c>
      <c r="F5" s="82" t="s">
        <v>159</v>
      </c>
    </row>
    <row r="6" spans="1:6" ht="60" x14ac:dyDescent="0.25">
      <c r="A6" s="78" t="s">
        <v>46</v>
      </c>
      <c r="B6" s="225"/>
      <c r="C6" s="72">
        <v>8500000</v>
      </c>
      <c r="D6" s="72">
        <f>C6-216978</f>
        <v>8283022</v>
      </c>
      <c r="E6" s="72">
        <f t="shared" si="0"/>
        <v>-216978</v>
      </c>
      <c r="F6" s="82" t="s">
        <v>157</v>
      </c>
    </row>
    <row r="7" spans="1:6" x14ac:dyDescent="0.25">
      <c r="A7" s="78" t="s">
        <v>47</v>
      </c>
      <c r="B7" s="225"/>
      <c r="C7" s="72">
        <v>500000</v>
      </c>
      <c r="D7" s="72">
        <v>500000</v>
      </c>
      <c r="E7" s="74">
        <f>D7-C7</f>
        <v>0</v>
      </c>
      <c r="F7" s="79"/>
    </row>
    <row r="8" spans="1:6" x14ac:dyDescent="0.25">
      <c r="A8" s="229"/>
      <c r="B8" s="230"/>
      <c r="C8" s="84">
        <f t="shared" ref="C8:F8" si="1">SUM(C4:C7)</f>
        <v>53898776</v>
      </c>
      <c r="D8" s="84">
        <f t="shared" si="1"/>
        <v>53132818</v>
      </c>
      <c r="E8" s="84">
        <f t="shared" si="1"/>
        <v>-765958</v>
      </c>
      <c r="F8" s="85">
        <f t="shared" si="1"/>
        <v>0</v>
      </c>
    </row>
    <row r="9" spans="1:6" ht="45" x14ac:dyDescent="0.25">
      <c r="A9" s="78" t="s">
        <v>44</v>
      </c>
      <c r="B9" s="225" t="s">
        <v>160</v>
      </c>
      <c r="C9" s="83">
        <v>0</v>
      </c>
      <c r="D9" s="76">
        <v>457484</v>
      </c>
      <c r="E9" s="76">
        <f>D9-C9</f>
        <v>457484</v>
      </c>
      <c r="F9" s="82" t="s">
        <v>161</v>
      </c>
    </row>
    <row r="10" spans="1:6" ht="45" x14ac:dyDescent="0.25">
      <c r="A10" s="78" t="s">
        <v>45</v>
      </c>
      <c r="B10" s="225"/>
      <c r="C10" s="83">
        <v>0</v>
      </c>
      <c r="D10" s="76">
        <v>91496</v>
      </c>
      <c r="E10" s="76">
        <f t="shared" ref="E10:E11" si="2">D10-C10</f>
        <v>91496</v>
      </c>
      <c r="F10" s="82" t="s">
        <v>161</v>
      </c>
    </row>
    <row r="11" spans="1:6" ht="45" x14ac:dyDescent="0.25">
      <c r="A11" s="78" t="s">
        <v>46</v>
      </c>
      <c r="B11" s="225"/>
      <c r="C11" s="83">
        <v>0</v>
      </c>
      <c r="D11" s="76">
        <v>216978</v>
      </c>
      <c r="E11" s="76">
        <f t="shared" si="2"/>
        <v>216978</v>
      </c>
      <c r="F11" s="82" t="s">
        <v>161</v>
      </c>
    </row>
    <row r="12" spans="1:6" x14ac:dyDescent="0.25">
      <c r="A12" s="78" t="s">
        <v>48</v>
      </c>
      <c r="B12" s="225"/>
      <c r="C12" s="73"/>
      <c r="D12" s="73"/>
      <c r="E12" s="73"/>
      <c r="F12" s="81"/>
    </row>
    <row r="13" spans="1:6" x14ac:dyDescent="0.25">
      <c r="A13" s="78" t="s">
        <v>47</v>
      </c>
      <c r="B13" s="225"/>
      <c r="C13" s="73"/>
      <c r="D13" s="73"/>
      <c r="E13" s="73"/>
      <c r="F13" s="81"/>
    </row>
    <row r="14" spans="1:6" x14ac:dyDescent="0.25">
      <c r="A14" s="258"/>
      <c r="B14" s="259"/>
      <c r="C14" s="75">
        <f>SUM(C9:C13)</f>
        <v>0</v>
      </c>
      <c r="D14" s="75">
        <f>SUM(D9:D13)</f>
        <v>765958</v>
      </c>
      <c r="E14" s="75">
        <f t="shared" ref="E14:F14" si="3">SUM(E9:E13)</f>
        <v>765958</v>
      </c>
      <c r="F14" s="80">
        <f t="shared" si="3"/>
        <v>0</v>
      </c>
    </row>
    <row r="15" spans="1:6" ht="45" x14ac:dyDescent="0.25">
      <c r="A15" s="260" t="s">
        <v>44</v>
      </c>
      <c r="B15" s="261" t="s">
        <v>181</v>
      </c>
      <c r="C15" s="262"/>
      <c r="D15" s="262">
        <v>775100</v>
      </c>
      <c r="E15" s="262">
        <f>D15-C15</f>
        <v>775100</v>
      </c>
      <c r="F15" s="263" t="s">
        <v>161</v>
      </c>
    </row>
    <row r="16" spans="1:6" ht="45" x14ac:dyDescent="0.25">
      <c r="A16" s="260" t="s">
        <v>45</v>
      </c>
      <c r="B16" s="264"/>
      <c r="C16" s="262"/>
      <c r="D16" s="262">
        <v>141515</v>
      </c>
      <c r="E16" s="262">
        <f t="shared" ref="E16:E17" si="4">D16-C16</f>
        <v>141515</v>
      </c>
      <c r="F16" s="263" t="s">
        <v>161</v>
      </c>
    </row>
    <row r="17" spans="1:6" ht="45" x14ac:dyDescent="0.25">
      <c r="A17" s="260" t="s">
        <v>46</v>
      </c>
      <c r="B17" s="264"/>
      <c r="C17" s="262"/>
      <c r="D17" s="262">
        <v>134188</v>
      </c>
      <c r="E17" s="262">
        <f t="shared" si="4"/>
        <v>134188</v>
      </c>
      <c r="F17" s="263" t="s">
        <v>161</v>
      </c>
    </row>
    <row r="18" spans="1:6" x14ac:dyDescent="0.25">
      <c r="A18" s="260" t="s">
        <v>48</v>
      </c>
      <c r="B18" s="264"/>
      <c r="C18" s="262"/>
      <c r="D18" s="262"/>
      <c r="E18" s="262"/>
      <c r="F18" s="265"/>
    </row>
    <row r="19" spans="1:6" x14ac:dyDescent="0.25">
      <c r="A19" s="260" t="s">
        <v>47</v>
      </c>
      <c r="B19" s="266"/>
      <c r="C19" s="262"/>
      <c r="D19" s="262"/>
      <c r="E19" s="262"/>
      <c r="F19" s="265"/>
    </row>
    <row r="20" spans="1:6" x14ac:dyDescent="0.25">
      <c r="A20" s="200"/>
      <c r="B20" s="201"/>
      <c r="C20" s="75"/>
      <c r="D20" s="75">
        <f>SUM(D15:D19)</f>
        <v>1050803</v>
      </c>
      <c r="E20" s="75">
        <f>SUM(E15:E19)</f>
        <v>1050803</v>
      </c>
      <c r="F20" s="80"/>
    </row>
    <row r="21" spans="1:6" ht="45" x14ac:dyDescent="0.25">
      <c r="A21" s="78" t="s">
        <v>60</v>
      </c>
      <c r="B21" s="77" t="s">
        <v>61</v>
      </c>
      <c r="C21" s="86">
        <v>1516000</v>
      </c>
      <c r="D21" s="86">
        <v>1516000</v>
      </c>
      <c r="E21" s="86">
        <f>D21-C21</f>
        <v>0</v>
      </c>
      <c r="F21" s="87"/>
    </row>
    <row r="22" spans="1:6" x14ac:dyDescent="0.25">
      <c r="A22" s="218"/>
      <c r="B22" s="219"/>
      <c r="C22" s="88">
        <f>C21</f>
        <v>1516000</v>
      </c>
      <c r="D22" s="88">
        <f t="shared" ref="D22:E22" si="5">D21</f>
        <v>1516000</v>
      </c>
      <c r="E22" s="88">
        <f t="shared" si="5"/>
        <v>0</v>
      </c>
      <c r="F22" s="89"/>
    </row>
    <row r="23" spans="1:6" ht="15.75" thickBot="1" x14ac:dyDescent="0.3">
      <c r="A23" s="220" t="s">
        <v>162</v>
      </c>
      <c r="B23" s="221"/>
      <c r="C23" s="90">
        <f>C8+C14+C22</f>
        <v>55414776</v>
      </c>
      <c r="D23" s="90">
        <f>D8+D14+D22+D20</f>
        <v>56465579</v>
      </c>
      <c r="E23" s="90">
        <f>E8+E14+E22+E20</f>
        <v>1050803</v>
      </c>
      <c r="F23" s="91"/>
    </row>
  </sheetData>
  <mergeCells count="8">
    <mergeCell ref="A22:B22"/>
    <mergeCell ref="A23:B23"/>
    <mergeCell ref="A1:F1"/>
    <mergeCell ref="B4:B7"/>
    <mergeCell ref="B9:B13"/>
    <mergeCell ref="A2:F2"/>
    <mergeCell ref="A8:B8"/>
    <mergeCell ref="B15:B1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9"/>
  <sheetViews>
    <sheetView zoomScale="90" zoomScaleNormal="90" workbookViewId="0">
      <selection activeCell="F7" sqref="F7"/>
    </sheetView>
  </sheetViews>
  <sheetFormatPr defaultRowHeight="15" x14ac:dyDescent="0.25"/>
  <cols>
    <col min="2" max="2" width="21.5703125" customWidth="1"/>
    <col min="3" max="3" width="22.85546875" customWidth="1"/>
    <col min="4" max="4" width="26.85546875" customWidth="1"/>
    <col min="5" max="5" width="19.28515625" customWidth="1"/>
    <col min="6" max="6" width="28.7109375" customWidth="1"/>
  </cols>
  <sheetData>
    <row r="1" spans="1:6" ht="15.75" thickBot="1" x14ac:dyDescent="0.3">
      <c r="A1" s="19"/>
      <c r="B1" s="20"/>
      <c r="C1" s="20"/>
      <c r="D1" s="21"/>
      <c r="E1" s="21"/>
      <c r="F1" s="5"/>
    </row>
    <row r="2" spans="1:6" ht="15.75" thickBot="1" x14ac:dyDescent="0.3">
      <c r="A2" s="231" t="s">
        <v>62</v>
      </c>
      <c r="B2" s="232"/>
      <c r="C2" s="232"/>
      <c r="D2" s="232"/>
      <c r="E2" s="232"/>
      <c r="F2" s="233"/>
    </row>
    <row r="3" spans="1:6" ht="15.75" thickBot="1" x14ac:dyDescent="0.3">
      <c r="A3" s="207" t="s">
        <v>0</v>
      </c>
      <c r="B3" s="208"/>
      <c r="C3" s="208"/>
      <c r="D3" s="208"/>
      <c r="E3" s="208"/>
      <c r="F3" s="209"/>
    </row>
    <row r="4" spans="1:6" ht="15.75" thickBot="1" x14ac:dyDescent="0.3">
      <c r="A4" s="69" t="s">
        <v>4</v>
      </c>
      <c r="B4" s="70" t="s">
        <v>1</v>
      </c>
      <c r="C4" s="71" t="s">
        <v>142</v>
      </c>
      <c r="D4" s="71" t="s">
        <v>2</v>
      </c>
      <c r="E4" s="71" t="s">
        <v>3</v>
      </c>
      <c r="F4" s="35" t="s">
        <v>51</v>
      </c>
    </row>
    <row r="5" spans="1:6" x14ac:dyDescent="0.25">
      <c r="A5" s="65" t="s">
        <v>21</v>
      </c>
      <c r="B5" s="66" t="s">
        <v>155</v>
      </c>
      <c r="C5" s="119">
        <v>11716792</v>
      </c>
      <c r="D5" s="119">
        <v>11716792</v>
      </c>
      <c r="E5" s="119">
        <f>D5-C5</f>
        <v>0</v>
      </c>
      <c r="F5" s="68"/>
    </row>
    <row r="6" spans="1:6" ht="26.25" x14ac:dyDescent="0.25">
      <c r="A6" s="53" t="s">
        <v>52</v>
      </c>
      <c r="B6" s="54" t="s">
        <v>53</v>
      </c>
      <c r="C6" s="120">
        <v>0</v>
      </c>
      <c r="D6" s="120">
        <v>87599</v>
      </c>
      <c r="E6" s="120">
        <f>D6-C6</f>
        <v>87599</v>
      </c>
      <c r="F6" s="57" t="s">
        <v>163</v>
      </c>
    </row>
    <row r="7" spans="1:6" ht="15.75" thickBot="1" x14ac:dyDescent="0.3">
      <c r="A7" s="58" t="s">
        <v>55</v>
      </c>
      <c r="B7" s="59" t="s">
        <v>40</v>
      </c>
      <c r="C7" s="60">
        <v>48446721</v>
      </c>
      <c r="D7" s="60">
        <v>48446721</v>
      </c>
      <c r="E7" s="60">
        <f>D7-C7</f>
        <v>0</v>
      </c>
      <c r="F7" s="52"/>
    </row>
    <row r="8" spans="1:6" ht="15.75" thickBot="1" x14ac:dyDescent="0.3">
      <c r="A8" s="213" t="s">
        <v>6</v>
      </c>
      <c r="B8" s="214"/>
      <c r="C8" s="62">
        <f>SUM(C5:C7)</f>
        <v>60163513</v>
      </c>
      <c r="D8" s="64">
        <f t="shared" ref="D8:E8" si="0">SUM(D5:D7)</f>
        <v>60251112</v>
      </c>
      <c r="E8" s="64">
        <f t="shared" si="0"/>
        <v>87599</v>
      </c>
      <c r="F8" s="63"/>
    </row>
    <row r="9" spans="1:6" x14ac:dyDescent="0.25">
      <c r="D9" s="1"/>
      <c r="E9" s="1"/>
    </row>
  </sheetData>
  <mergeCells count="3">
    <mergeCell ref="A2:F2"/>
    <mergeCell ref="A3:F3"/>
    <mergeCell ref="A8:B8"/>
  </mergeCells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K33"/>
  <sheetViews>
    <sheetView zoomScaleNormal="100" zoomScaleSheetLayoutView="124" workbookViewId="0">
      <selection activeCell="F26" sqref="F26"/>
    </sheetView>
  </sheetViews>
  <sheetFormatPr defaultRowHeight="15" x14ac:dyDescent="0.25"/>
  <cols>
    <col min="2" max="3" width="17" customWidth="1"/>
    <col min="4" max="4" width="18.140625" customWidth="1"/>
    <col min="5" max="5" width="24" customWidth="1"/>
    <col min="6" max="6" width="19.85546875" customWidth="1"/>
    <col min="7" max="7" width="26.85546875" customWidth="1"/>
    <col min="9" max="9" width="9.42578125" customWidth="1"/>
    <col min="10" max="10" width="13.7109375" customWidth="1"/>
    <col min="11" max="11" width="11" bestFit="1" customWidth="1"/>
  </cols>
  <sheetData>
    <row r="1" spans="1:11" ht="15.75" thickBot="1" x14ac:dyDescent="0.3">
      <c r="A1" s="231" t="s">
        <v>62</v>
      </c>
      <c r="B1" s="232"/>
      <c r="C1" s="232"/>
      <c r="D1" s="232"/>
      <c r="E1" s="232"/>
      <c r="F1" s="232"/>
      <c r="G1" s="233"/>
    </row>
    <row r="2" spans="1:11" ht="15.75" thickBot="1" x14ac:dyDescent="0.3">
      <c r="A2" s="234" t="s">
        <v>36</v>
      </c>
      <c r="B2" s="235"/>
      <c r="C2" s="235"/>
      <c r="D2" s="235"/>
      <c r="E2" s="235"/>
      <c r="F2" s="235"/>
      <c r="G2" s="236"/>
    </row>
    <row r="3" spans="1:11" ht="15.75" thickBot="1" x14ac:dyDescent="0.3">
      <c r="A3" s="48" t="s">
        <v>4</v>
      </c>
      <c r="B3" s="70" t="s">
        <v>1</v>
      </c>
      <c r="C3" s="34"/>
      <c r="D3" s="71" t="s">
        <v>142</v>
      </c>
      <c r="E3" s="71" t="s">
        <v>2</v>
      </c>
      <c r="F3" s="71" t="s">
        <v>3</v>
      </c>
      <c r="G3" s="35" t="s">
        <v>51</v>
      </c>
    </row>
    <row r="4" spans="1:11" ht="30" customHeight="1" x14ac:dyDescent="0.25">
      <c r="A4" s="124" t="s">
        <v>44</v>
      </c>
      <c r="B4" s="248" t="s">
        <v>63</v>
      </c>
      <c r="C4" s="125" t="s">
        <v>65</v>
      </c>
      <c r="D4" s="121">
        <v>9377091</v>
      </c>
      <c r="E4" s="121">
        <v>9377091</v>
      </c>
      <c r="F4" s="126">
        <f>E4-D4</f>
        <v>0</v>
      </c>
      <c r="G4" s="127"/>
      <c r="J4" s="1"/>
    </row>
    <row r="5" spans="1:11" x14ac:dyDescent="0.25">
      <c r="A5" s="124" t="s">
        <v>44</v>
      </c>
      <c r="B5" s="249"/>
      <c r="C5" s="128" t="s">
        <v>66</v>
      </c>
      <c r="D5" s="121">
        <v>10604244</v>
      </c>
      <c r="E5" s="129">
        <f>D5+50000</f>
        <v>10654244</v>
      </c>
      <c r="F5" s="126">
        <f t="shared" ref="F5:F11" si="0">E5-D5</f>
        <v>50000</v>
      </c>
      <c r="G5" s="130" t="s">
        <v>164</v>
      </c>
      <c r="J5" s="1"/>
      <c r="K5" s="1"/>
    </row>
    <row r="6" spans="1:11" x14ac:dyDescent="0.25">
      <c r="A6" s="124" t="s">
        <v>45</v>
      </c>
      <c r="B6" s="249"/>
      <c r="C6" s="128" t="s">
        <v>65</v>
      </c>
      <c r="D6" s="122">
        <v>1875418.2000000002</v>
      </c>
      <c r="E6" s="122">
        <v>1875418.2000000002</v>
      </c>
      <c r="F6" s="126">
        <f t="shared" si="0"/>
        <v>0</v>
      </c>
      <c r="G6" s="130"/>
      <c r="J6" s="1"/>
    </row>
    <row r="7" spans="1:11" x14ac:dyDescent="0.25">
      <c r="A7" s="124" t="s">
        <v>45</v>
      </c>
      <c r="B7" s="249"/>
      <c r="C7" s="128" t="s">
        <v>66</v>
      </c>
      <c r="D7" s="122">
        <v>2120848.8000000003</v>
      </c>
      <c r="E7" s="129">
        <f>D7-50000</f>
        <v>2070848.8000000003</v>
      </c>
      <c r="F7" s="126">
        <f t="shared" si="0"/>
        <v>-50000</v>
      </c>
      <c r="G7" s="130" t="s">
        <v>165</v>
      </c>
      <c r="J7" s="1"/>
    </row>
    <row r="8" spans="1:11" x14ac:dyDescent="0.25">
      <c r="A8" s="124" t="s">
        <v>46</v>
      </c>
      <c r="B8" s="249"/>
      <c r="C8" s="128" t="s">
        <v>65</v>
      </c>
      <c r="D8" s="122">
        <v>4463444</v>
      </c>
      <c r="E8" s="122">
        <f>4463444</f>
        <v>4463444</v>
      </c>
      <c r="F8" s="126">
        <f t="shared" si="0"/>
        <v>0</v>
      </c>
      <c r="G8" s="130"/>
      <c r="J8" s="1"/>
    </row>
    <row r="9" spans="1:11" x14ac:dyDescent="0.25">
      <c r="A9" s="124" t="s">
        <v>46</v>
      </c>
      <c r="B9" s="249"/>
      <c r="C9" s="128" t="s">
        <v>66</v>
      </c>
      <c r="D9" s="122">
        <v>3810785</v>
      </c>
      <c r="E9" s="122">
        <v>3810785</v>
      </c>
      <c r="F9" s="126">
        <f t="shared" si="0"/>
        <v>0</v>
      </c>
      <c r="G9" s="130"/>
      <c r="J9" s="1"/>
    </row>
    <row r="10" spans="1:11" x14ac:dyDescent="0.25">
      <c r="A10" s="124" t="s">
        <v>47</v>
      </c>
      <c r="B10" s="249"/>
      <c r="C10" s="128" t="s">
        <v>65</v>
      </c>
      <c r="D10" s="129">
        <v>250000</v>
      </c>
      <c r="E10" s="129">
        <v>250000</v>
      </c>
      <c r="F10" s="126">
        <f t="shared" si="0"/>
        <v>0</v>
      </c>
      <c r="G10" s="130"/>
      <c r="J10" s="1"/>
      <c r="K10" s="1"/>
    </row>
    <row r="11" spans="1:11" ht="15.75" thickBot="1" x14ac:dyDescent="0.3">
      <c r="A11" s="131" t="s">
        <v>47</v>
      </c>
      <c r="B11" s="250"/>
      <c r="C11" s="132" t="s">
        <v>66</v>
      </c>
      <c r="D11" s="133">
        <v>250000</v>
      </c>
      <c r="E11" s="133">
        <v>250000</v>
      </c>
      <c r="F11" s="126">
        <f t="shared" si="0"/>
        <v>0</v>
      </c>
      <c r="G11" s="134"/>
      <c r="J11" s="1"/>
    </row>
    <row r="12" spans="1:11" x14ac:dyDescent="0.25">
      <c r="A12" s="239" t="s">
        <v>6</v>
      </c>
      <c r="B12" s="240"/>
      <c r="C12" s="135" t="s">
        <v>65</v>
      </c>
      <c r="D12" s="136">
        <f t="shared" ref="D12:F13" si="1">D4+D6+D8+D10</f>
        <v>15965953.199999999</v>
      </c>
      <c r="E12" s="137">
        <f t="shared" si="1"/>
        <v>15965953.199999999</v>
      </c>
      <c r="F12" s="136">
        <f t="shared" si="1"/>
        <v>0</v>
      </c>
      <c r="G12" s="137"/>
      <c r="J12" s="1"/>
      <c r="K12" s="1"/>
    </row>
    <row r="13" spans="1:11" ht="15.75" thickBot="1" x14ac:dyDescent="0.3">
      <c r="A13" s="241"/>
      <c r="B13" s="242"/>
      <c r="C13" s="160" t="s">
        <v>66</v>
      </c>
      <c r="D13" s="138">
        <f t="shared" si="1"/>
        <v>16785877.800000001</v>
      </c>
      <c r="E13" s="139">
        <f t="shared" si="1"/>
        <v>16785877.800000001</v>
      </c>
      <c r="F13" s="138">
        <f t="shared" si="1"/>
        <v>0</v>
      </c>
      <c r="G13" s="139"/>
    </row>
    <row r="14" spans="1:11" x14ac:dyDescent="0.25">
      <c r="A14" s="140" t="s">
        <v>44</v>
      </c>
      <c r="B14" s="248" t="s">
        <v>64</v>
      </c>
      <c r="C14" s="125" t="s">
        <v>65</v>
      </c>
      <c r="D14" s="122">
        <v>7573722</v>
      </c>
      <c r="E14" s="122">
        <v>7573722</v>
      </c>
      <c r="F14" s="141">
        <f>E14-D14</f>
        <v>0</v>
      </c>
      <c r="G14" s="142"/>
    </row>
    <row r="15" spans="1:11" x14ac:dyDescent="0.25">
      <c r="A15" s="124" t="s">
        <v>44</v>
      </c>
      <c r="B15" s="249"/>
      <c r="C15" s="128" t="s">
        <v>66</v>
      </c>
      <c r="D15" s="123">
        <v>1036372</v>
      </c>
      <c r="E15" s="123">
        <v>1036372</v>
      </c>
      <c r="F15" s="141">
        <f t="shared" ref="F15:F21" si="2">E15-D15</f>
        <v>0</v>
      </c>
      <c r="G15" s="143"/>
    </row>
    <row r="16" spans="1:11" x14ac:dyDescent="0.25">
      <c r="A16" s="124" t="s">
        <v>45</v>
      </c>
      <c r="B16" s="249"/>
      <c r="C16" s="128" t="s">
        <v>65</v>
      </c>
      <c r="D16" s="122">
        <v>1514744.4000000001</v>
      </c>
      <c r="E16" s="122">
        <v>1514745</v>
      </c>
      <c r="F16" s="141"/>
      <c r="G16" s="143"/>
    </row>
    <row r="17" spans="1:7" x14ac:dyDescent="0.25">
      <c r="A17" s="124" t="s">
        <v>45</v>
      </c>
      <c r="B17" s="249"/>
      <c r="C17" s="128" t="s">
        <v>66</v>
      </c>
      <c r="D17" s="123">
        <v>207274.40000000002</v>
      </c>
      <c r="E17" s="123">
        <v>207274.40000000002</v>
      </c>
      <c r="F17" s="141">
        <f t="shared" si="2"/>
        <v>0</v>
      </c>
      <c r="G17" s="143"/>
    </row>
    <row r="18" spans="1:7" ht="25.5" x14ac:dyDescent="0.25">
      <c r="A18" s="124" t="s">
        <v>46</v>
      </c>
      <c r="B18" s="249"/>
      <c r="C18" s="128" t="s">
        <v>65</v>
      </c>
      <c r="D18" s="122">
        <v>15229569</v>
      </c>
      <c r="E18" s="122">
        <f>15317168</f>
        <v>15317168</v>
      </c>
      <c r="F18" s="141">
        <f t="shared" si="2"/>
        <v>87599</v>
      </c>
      <c r="G18" s="143" t="s">
        <v>166</v>
      </c>
    </row>
    <row r="19" spans="1:7" x14ac:dyDescent="0.25">
      <c r="A19" s="124" t="s">
        <v>46</v>
      </c>
      <c r="B19" s="249"/>
      <c r="C19" s="128" t="s">
        <v>66</v>
      </c>
      <c r="D19" s="123">
        <v>600000</v>
      </c>
      <c r="E19" s="123">
        <v>600000</v>
      </c>
      <c r="F19" s="141">
        <f t="shared" si="2"/>
        <v>0</v>
      </c>
      <c r="G19" s="143"/>
    </row>
    <row r="20" spans="1:7" x14ac:dyDescent="0.25">
      <c r="A20" s="124" t="s">
        <v>47</v>
      </c>
      <c r="B20" s="249"/>
      <c r="C20" s="128" t="s">
        <v>65</v>
      </c>
      <c r="D20" s="129">
        <v>1000000</v>
      </c>
      <c r="E20" s="129">
        <v>1000000</v>
      </c>
      <c r="F20" s="141">
        <f t="shared" si="2"/>
        <v>0</v>
      </c>
      <c r="G20" s="143"/>
    </row>
    <row r="21" spans="1:7" ht="15.75" thickBot="1" x14ac:dyDescent="0.3">
      <c r="A21" s="131" t="s">
        <v>47</v>
      </c>
      <c r="B21" s="250"/>
      <c r="C21" s="132" t="s">
        <v>66</v>
      </c>
      <c r="D21" s="144">
        <v>250000</v>
      </c>
      <c r="E21" s="144">
        <v>250000</v>
      </c>
      <c r="F21" s="141">
        <f t="shared" si="2"/>
        <v>0</v>
      </c>
      <c r="G21" s="145"/>
    </row>
    <row r="22" spans="1:7" ht="15.75" thickBot="1" x14ac:dyDescent="0.3">
      <c r="A22" s="239" t="s">
        <v>6</v>
      </c>
      <c r="B22" s="243"/>
      <c r="C22" s="146" t="s">
        <v>65</v>
      </c>
      <c r="D22" s="147">
        <f>D14+D16+D18+D20</f>
        <v>25318035.399999999</v>
      </c>
      <c r="E22" s="148">
        <f t="shared" ref="E22:F22" si="3">E14+E16+E18+E20</f>
        <v>25405635</v>
      </c>
      <c r="F22" s="149">
        <f t="shared" si="3"/>
        <v>87599</v>
      </c>
      <c r="G22" s="137"/>
    </row>
    <row r="23" spans="1:7" ht="15.75" thickBot="1" x14ac:dyDescent="0.3">
      <c r="A23" s="241"/>
      <c r="B23" s="242"/>
      <c r="C23" s="161" t="s">
        <v>66</v>
      </c>
      <c r="D23" s="138">
        <f>D15+D17+D19+D21</f>
        <v>2093646.4</v>
      </c>
      <c r="E23" s="150">
        <f t="shared" ref="E23:F23" si="4">E15+E17+E19+E21</f>
        <v>2093646.4</v>
      </c>
      <c r="F23" s="138">
        <f t="shared" si="4"/>
        <v>0</v>
      </c>
      <c r="G23" s="139"/>
    </row>
    <row r="24" spans="1:7" x14ac:dyDescent="0.25">
      <c r="A24" s="244" t="s">
        <v>6</v>
      </c>
      <c r="B24" s="245"/>
      <c r="C24" s="162" t="s">
        <v>65</v>
      </c>
      <c r="D24" s="151">
        <f t="shared" ref="D24:G25" si="5">D22+D12</f>
        <v>41283988.599999994</v>
      </c>
      <c r="E24" s="151">
        <f t="shared" si="5"/>
        <v>41371588.200000003</v>
      </c>
      <c r="F24" s="152">
        <f t="shared" si="5"/>
        <v>87599</v>
      </c>
      <c r="G24" s="153">
        <f t="shared" si="5"/>
        <v>0</v>
      </c>
    </row>
    <row r="25" spans="1:7" ht="15.75" thickBot="1" x14ac:dyDescent="0.3">
      <c r="A25" s="246"/>
      <c r="B25" s="247"/>
      <c r="C25" s="163" t="s">
        <v>66</v>
      </c>
      <c r="D25" s="154">
        <f t="shared" si="5"/>
        <v>18879524.199999999</v>
      </c>
      <c r="E25" s="154">
        <f t="shared" si="5"/>
        <v>18879524.199999999</v>
      </c>
      <c r="F25" s="155">
        <f t="shared" si="5"/>
        <v>0</v>
      </c>
      <c r="G25" s="156">
        <f t="shared" si="5"/>
        <v>0</v>
      </c>
    </row>
    <row r="26" spans="1:7" ht="15.75" thickBot="1" x14ac:dyDescent="0.3">
      <c r="A26" s="237" t="s">
        <v>6</v>
      </c>
      <c r="B26" s="238"/>
      <c r="C26" s="238"/>
      <c r="D26" s="157">
        <f>D24+D25</f>
        <v>60163512.799999997</v>
      </c>
      <c r="E26" s="157">
        <f t="shared" ref="E26:G26" si="6">E24+E25</f>
        <v>60251112.400000006</v>
      </c>
      <c r="F26" s="157">
        <f t="shared" si="6"/>
        <v>87599</v>
      </c>
      <c r="G26" s="158">
        <f t="shared" si="6"/>
        <v>0</v>
      </c>
    </row>
    <row r="27" spans="1:7" x14ac:dyDescent="0.25">
      <c r="A27" s="159"/>
      <c r="B27" s="159"/>
      <c r="C27" s="159"/>
      <c r="D27" s="159"/>
      <c r="E27" s="159"/>
      <c r="F27" s="159"/>
      <c r="G27" s="159"/>
    </row>
    <row r="28" spans="1:7" x14ac:dyDescent="0.25">
      <c r="A28" s="4"/>
      <c r="B28" s="4"/>
      <c r="C28" s="4"/>
      <c r="D28" s="4"/>
      <c r="E28" s="4"/>
      <c r="F28" s="4"/>
      <c r="G28" s="4"/>
    </row>
    <row r="29" spans="1:7" x14ac:dyDescent="0.25">
      <c r="A29" s="4"/>
      <c r="B29" s="4"/>
      <c r="C29" s="4"/>
      <c r="D29" s="23"/>
      <c r="E29" s="4"/>
      <c r="F29" s="4"/>
      <c r="G29" s="4"/>
    </row>
    <row r="30" spans="1:7" x14ac:dyDescent="0.25">
      <c r="A30" s="4"/>
      <c r="B30" s="4"/>
      <c r="C30" s="4"/>
      <c r="D30" s="4"/>
      <c r="E30" s="4"/>
      <c r="F30" s="4"/>
      <c r="G30" s="4"/>
    </row>
    <row r="31" spans="1:7" x14ac:dyDescent="0.25">
      <c r="A31" s="4"/>
      <c r="B31" s="4"/>
      <c r="C31" s="4"/>
      <c r="D31" s="4"/>
      <c r="E31" s="4"/>
      <c r="F31" s="4"/>
      <c r="G31" s="4"/>
    </row>
    <row r="32" spans="1:7" x14ac:dyDescent="0.25">
      <c r="A32" s="4"/>
      <c r="B32" s="4"/>
      <c r="C32" s="4"/>
      <c r="D32" s="4"/>
      <c r="E32" s="4"/>
      <c r="F32" s="4"/>
      <c r="G32" s="4"/>
    </row>
    <row r="33" spans="1:7" x14ac:dyDescent="0.25">
      <c r="A33" s="4"/>
      <c r="B33" s="4"/>
      <c r="C33" s="4"/>
      <c r="D33" s="4"/>
      <c r="E33" s="4"/>
      <c r="F33" s="4"/>
      <c r="G33" s="4"/>
    </row>
  </sheetData>
  <mergeCells count="8">
    <mergeCell ref="A1:G1"/>
    <mergeCell ref="A2:G2"/>
    <mergeCell ref="A26:C26"/>
    <mergeCell ref="A12:B13"/>
    <mergeCell ref="A22:B23"/>
    <mergeCell ref="A24:B25"/>
    <mergeCell ref="B4:B11"/>
    <mergeCell ref="B14:B2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3" sqref="A3:F3"/>
    </sheetView>
  </sheetViews>
  <sheetFormatPr defaultRowHeight="15" x14ac:dyDescent="0.25"/>
  <cols>
    <col min="2" max="2" width="24.28515625" customWidth="1"/>
    <col min="3" max="3" width="18.28515625" customWidth="1"/>
    <col min="4" max="4" width="22.42578125" customWidth="1"/>
    <col min="5" max="5" width="21.42578125" customWidth="1"/>
    <col min="6" max="6" width="25.42578125" customWidth="1"/>
  </cols>
  <sheetData>
    <row r="1" spans="1:6" ht="15.75" thickBot="1" x14ac:dyDescent="0.3">
      <c r="A1" s="215" t="s">
        <v>50</v>
      </c>
      <c r="B1" s="216"/>
      <c r="C1" s="216"/>
      <c r="D1" s="216"/>
      <c r="E1" s="216"/>
      <c r="F1" s="217"/>
    </row>
    <row r="2" spans="1:6" ht="15.75" thickBot="1" x14ac:dyDescent="0.3">
      <c r="A2" s="253" t="s">
        <v>0</v>
      </c>
      <c r="B2" s="254"/>
      <c r="C2" s="254"/>
      <c r="D2" s="254"/>
      <c r="E2" s="254"/>
      <c r="F2" s="255"/>
    </row>
    <row r="3" spans="1:6" ht="15.75" thickBot="1" x14ac:dyDescent="0.3">
      <c r="A3" s="69" t="s">
        <v>4</v>
      </c>
      <c r="B3" s="70" t="s">
        <v>1</v>
      </c>
      <c r="C3" s="71" t="s">
        <v>142</v>
      </c>
      <c r="D3" s="71" t="s">
        <v>2</v>
      </c>
      <c r="E3" s="71" t="s">
        <v>3</v>
      </c>
      <c r="F3" s="35" t="s">
        <v>51</v>
      </c>
    </row>
    <row r="4" spans="1:6" ht="82.5" customHeight="1" x14ac:dyDescent="0.25">
      <c r="A4" s="6" t="s">
        <v>42</v>
      </c>
      <c r="B4" s="7" t="s">
        <v>54</v>
      </c>
      <c r="C4" s="92">
        <v>0</v>
      </c>
      <c r="D4" s="8">
        <v>0</v>
      </c>
      <c r="E4" s="8">
        <f>C4-D4</f>
        <v>0</v>
      </c>
      <c r="F4" s="9"/>
    </row>
    <row r="5" spans="1:6" x14ac:dyDescent="0.25">
      <c r="A5" s="10" t="s">
        <v>43</v>
      </c>
      <c r="B5" s="11" t="s">
        <v>31</v>
      </c>
      <c r="C5" s="93">
        <v>0</v>
      </c>
      <c r="D5" s="12">
        <v>0</v>
      </c>
      <c r="E5" s="8">
        <f t="shared" ref="E5:E8" si="0">C5-D5</f>
        <v>0</v>
      </c>
      <c r="F5" s="13"/>
    </row>
    <row r="6" spans="1:6" x14ac:dyDescent="0.25">
      <c r="A6" s="14" t="s">
        <v>21</v>
      </c>
      <c r="B6" s="15" t="s">
        <v>57</v>
      </c>
      <c r="C6" s="94">
        <f>C4+C5</f>
        <v>0</v>
      </c>
      <c r="D6" s="16">
        <f>SUM(D4:D5)</f>
        <v>0</v>
      </c>
      <c r="E6" s="33">
        <f t="shared" si="0"/>
        <v>0</v>
      </c>
      <c r="F6" s="17">
        <f t="shared" ref="F6" si="1">SUM(F4:F5)</f>
        <v>0</v>
      </c>
    </row>
    <row r="7" spans="1:6" x14ac:dyDescent="0.25">
      <c r="A7" s="10" t="s">
        <v>52</v>
      </c>
      <c r="B7" s="11" t="s">
        <v>53</v>
      </c>
      <c r="C7" s="95">
        <v>0</v>
      </c>
      <c r="D7" s="12">
        <v>0</v>
      </c>
      <c r="E7" s="8">
        <f t="shared" si="0"/>
        <v>0</v>
      </c>
      <c r="F7" s="13"/>
    </row>
    <row r="8" spans="1:6" ht="26.25" thickBot="1" x14ac:dyDescent="0.3">
      <c r="A8" s="25" t="s">
        <v>55</v>
      </c>
      <c r="B8" s="26" t="s">
        <v>56</v>
      </c>
      <c r="C8" s="93">
        <v>58437634</v>
      </c>
      <c r="D8" s="27">
        <v>58437634</v>
      </c>
      <c r="E8" s="8">
        <f t="shared" si="0"/>
        <v>0</v>
      </c>
      <c r="F8" s="28"/>
    </row>
    <row r="9" spans="1:6" x14ac:dyDescent="0.25">
      <c r="A9" s="29" t="s">
        <v>32</v>
      </c>
      <c r="B9" s="30" t="s">
        <v>58</v>
      </c>
      <c r="C9" s="96">
        <f>C7+C8</f>
        <v>58437634</v>
      </c>
      <c r="D9" s="31">
        <f>SUM(D7:D8)</f>
        <v>58437634</v>
      </c>
      <c r="E9" s="31">
        <f t="shared" ref="E9:F9" si="2">SUM(E7:E8)</f>
        <v>0</v>
      </c>
      <c r="F9" s="32">
        <f t="shared" si="2"/>
        <v>0</v>
      </c>
    </row>
    <row r="10" spans="1:6" ht="30.75" customHeight="1" thickBot="1" x14ac:dyDescent="0.3">
      <c r="A10" s="251" t="s">
        <v>6</v>
      </c>
      <c r="B10" s="252"/>
      <c r="C10" s="24">
        <f>C6+C9</f>
        <v>58437634</v>
      </c>
      <c r="D10" s="18">
        <f>D9+D6</f>
        <v>58437634</v>
      </c>
      <c r="E10" s="18">
        <f t="shared" ref="E10:F10" si="3">E9+E6</f>
        <v>0</v>
      </c>
      <c r="F10" s="22">
        <f t="shared" si="3"/>
        <v>0</v>
      </c>
    </row>
    <row r="11" spans="1:6" x14ac:dyDescent="0.25">
      <c r="D11" s="1"/>
      <c r="E11" s="1"/>
    </row>
    <row r="12" spans="1:6" x14ac:dyDescent="0.25">
      <c r="D12" s="2"/>
      <c r="E12" s="1"/>
    </row>
    <row r="13" spans="1:6" x14ac:dyDescent="0.25">
      <c r="D13" s="2"/>
    </row>
    <row r="14" spans="1:6" x14ac:dyDescent="0.25">
      <c r="D14" s="2"/>
    </row>
    <row r="15" spans="1:6" x14ac:dyDescent="0.25">
      <c r="D15" s="2"/>
    </row>
  </sheetData>
  <mergeCells count="3">
    <mergeCell ref="A10:B10"/>
    <mergeCell ref="A2:F2"/>
    <mergeCell ref="A1:F1"/>
  </mergeCells>
  <pageMargins left="0.7" right="0.7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sqref="A1:F8"/>
    </sheetView>
  </sheetViews>
  <sheetFormatPr defaultRowHeight="15" x14ac:dyDescent="0.25"/>
  <cols>
    <col min="3" max="3" width="17.85546875" customWidth="1"/>
    <col min="4" max="4" width="21.7109375" customWidth="1"/>
    <col min="5" max="5" width="17.28515625" customWidth="1"/>
    <col min="6" max="6" width="15.28515625" customWidth="1"/>
  </cols>
  <sheetData>
    <row r="1" spans="1:6" ht="15.75" thickBot="1" x14ac:dyDescent="0.3">
      <c r="A1" s="215" t="s">
        <v>50</v>
      </c>
      <c r="B1" s="216"/>
      <c r="C1" s="216"/>
      <c r="D1" s="216"/>
      <c r="E1" s="216"/>
      <c r="F1" s="217"/>
    </row>
    <row r="2" spans="1:6" ht="15.75" thickBot="1" x14ac:dyDescent="0.3">
      <c r="A2" s="215" t="s">
        <v>36</v>
      </c>
      <c r="B2" s="216"/>
      <c r="C2" s="216"/>
      <c r="D2" s="216"/>
      <c r="E2" s="216"/>
      <c r="F2" s="217"/>
    </row>
    <row r="3" spans="1:6" ht="15.75" thickBot="1" x14ac:dyDescent="0.3">
      <c r="A3" s="69" t="s">
        <v>4</v>
      </c>
      <c r="B3" s="70" t="s">
        <v>1</v>
      </c>
      <c r="C3" s="71" t="s">
        <v>142</v>
      </c>
      <c r="D3" s="71" t="s">
        <v>2</v>
      </c>
      <c r="E3" s="71" t="s">
        <v>3</v>
      </c>
      <c r="F3" s="35" t="s">
        <v>51</v>
      </c>
    </row>
    <row r="4" spans="1:6" x14ac:dyDescent="0.25">
      <c r="A4" s="97"/>
      <c r="B4" s="98" t="s">
        <v>44</v>
      </c>
      <c r="C4" s="99">
        <v>44114695</v>
      </c>
      <c r="D4" s="100">
        <v>44114695</v>
      </c>
      <c r="E4" s="101">
        <f>C4-D4</f>
        <v>0</v>
      </c>
      <c r="F4" s="102"/>
    </row>
    <row r="5" spans="1:6" x14ac:dyDescent="0.25">
      <c r="A5" s="103"/>
      <c r="B5" s="104" t="s">
        <v>45</v>
      </c>
      <c r="C5" s="105">
        <v>8822939</v>
      </c>
      <c r="D5" s="106">
        <v>8822939</v>
      </c>
      <c r="E5" s="107">
        <f t="shared" ref="E5:E7" si="0">C5-D5</f>
        <v>0</v>
      </c>
      <c r="F5" s="108"/>
    </row>
    <row r="6" spans="1:6" x14ac:dyDescent="0.25">
      <c r="A6" s="103"/>
      <c r="B6" s="104" t="s">
        <v>46</v>
      </c>
      <c r="C6" s="105">
        <v>5000000</v>
      </c>
      <c r="D6" s="109">
        <v>5000000</v>
      </c>
      <c r="E6" s="107">
        <f t="shared" si="0"/>
        <v>0</v>
      </c>
      <c r="F6" s="108"/>
    </row>
    <row r="7" spans="1:6" ht="15.75" thickBot="1" x14ac:dyDescent="0.3">
      <c r="A7" s="110"/>
      <c r="B7" s="111" t="s">
        <v>47</v>
      </c>
      <c r="C7" s="112">
        <v>500000</v>
      </c>
      <c r="D7" s="113">
        <v>500000</v>
      </c>
      <c r="E7" s="114">
        <f t="shared" si="0"/>
        <v>0</v>
      </c>
      <c r="F7" s="115"/>
    </row>
    <row r="8" spans="1:6" ht="15.75" thickBot="1" x14ac:dyDescent="0.3">
      <c r="A8" s="256" t="s">
        <v>6</v>
      </c>
      <c r="B8" s="257"/>
      <c r="C8" s="116">
        <f>SUM(C4:C7)</f>
        <v>58437634</v>
      </c>
      <c r="D8" s="117">
        <f>SUM(D4:D7)</f>
        <v>58437634</v>
      </c>
      <c r="E8" s="117">
        <f t="shared" ref="E8" si="1">SUM(E4:E7)</f>
        <v>0</v>
      </c>
      <c r="F8" s="118"/>
    </row>
    <row r="9" spans="1:6" x14ac:dyDescent="0.25">
      <c r="D9" s="3"/>
      <c r="E9" s="3"/>
      <c r="F9" s="3"/>
    </row>
    <row r="10" spans="1:6" x14ac:dyDescent="0.25">
      <c r="D10" s="3"/>
      <c r="E10" s="3"/>
      <c r="F10" s="3"/>
    </row>
    <row r="11" spans="1:6" x14ac:dyDescent="0.25">
      <c r="D11" s="3"/>
      <c r="E11" s="3"/>
      <c r="F11" s="3"/>
    </row>
    <row r="12" spans="1:6" x14ac:dyDescent="0.25">
      <c r="D12" s="3"/>
      <c r="E12" s="3"/>
      <c r="F12" s="3"/>
    </row>
    <row r="13" spans="1:6" x14ac:dyDescent="0.25">
      <c r="D13" s="3"/>
      <c r="E13" s="3"/>
      <c r="F13" s="3"/>
    </row>
    <row r="14" spans="1:6" x14ac:dyDescent="0.25">
      <c r="D14" s="3"/>
      <c r="E14" s="3"/>
      <c r="F14" s="3"/>
    </row>
    <row r="15" spans="1:6" x14ac:dyDescent="0.25">
      <c r="D15" s="3"/>
      <c r="E15" s="3"/>
      <c r="F15" s="3"/>
    </row>
    <row r="16" spans="1:6" x14ac:dyDescent="0.25">
      <c r="D16" s="3"/>
      <c r="E16" s="3"/>
      <c r="F16" s="3"/>
    </row>
    <row r="17" spans="4:6" x14ac:dyDescent="0.25">
      <c r="D17" s="3"/>
      <c r="E17" s="3"/>
      <c r="F17" s="3"/>
    </row>
    <row r="18" spans="4:6" x14ac:dyDescent="0.25">
      <c r="D18" s="3"/>
      <c r="E18" s="3"/>
      <c r="F18" s="3"/>
    </row>
    <row r="19" spans="4:6" x14ac:dyDescent="0.25">
      <c r="D19" s="3"/>
      <c r="E19" s="3"/>
      <c r="F19" s="3"/>
    </row>
    <row r="20" spans="4:6" x14ac:dyDescent="0.25">
      <c r="D20" s="3"/>
      <c r="E20" s="3"/>
      <c r="F20" s="3"/>
    </row>
  </sheetData>
  <mergeCells count="3">
    <mergeCell ref="A8:B8"/>
    <mergeCell ref="A1:F1"/>
    <mergeCell ref="A2:F2"/>
  </mergeCells>
  <pageMargins left="0.7" right="0.7" top="0.75" bottom="0.75" header="0.3" footer="0.3"/>
  <pageSetup paperSize="2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1</vt:i4>
      </vt:variant>
    </vt:vector>
  </HeadingPairs>
  <TitlesOfParts>
    <vt:vector size="8" baseType="lpstr">
      <vt:lpstr>Önkormányzat bevétel</vt:lpstr>
      <vt:lpstr>Ph-bevétel</vt:lpstr>
      <vt:lpstr>Ph-kiadás</vt:lpstr>
      <vt:lpstr>Família-bevétel</vt:lpstr>
      <vt:lpstr>Família kiadás</vt:lpstr>
      <vt:lpstr>Óvoda-bevétel</vt:lpstr>
      <vt:lpstr>Óvoda-kiadás</vt:lpstr>
      <vt:lpstr>'Önkormányzat bevétel'!Nyomtatási_terület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Boldoczki Krisztina</dc:creator>
  <cp:lastModifiedBy>lenovo</cp:lastModifiedBy>
  <cp:lastPrinted>2019-09-11T08:14:42Z</cp:lastPrinted>
  <dcterms:created xsi:type="dcterms:W3CDTF">2018-11-15T08:23:19Z</dcterms:created>
  <dcterms:modified xsi:type="dcterms:W3CDTF">2019-09-20T03:11:14Z</dcterms:modified>
</cp:coreProperties>
</file>